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malaga.andalucia.local\datos\Dptos\CIO_OficinaDato\SAETA\Cuenta Satélite de Turismo 2021\Tablas\Tablas definitivas\"/>
    </mc:Choice>
  </mc:AlternateContent>
  <xr:revisionPtr revIDLastSave="0" documentId="13_ncr:1_{358FBACA-57A9-4E8D-8D6D-1D151B4FE1E4}" xr6:coauthVersionLast="47" xr6:coauthVersionMax="47" xr10:uidLastSave="{00000000-0000-0000-0000-000000000000}"/>
  <bookViews>
    <workbookView xWindow="-110" yWindow="-110" windowWidth="38620" windowHeight="21100" xr2:uid="{05855AE6-147B-43AB-A0BE-F5BCC07918C2}"/>
  </bookViews>
  <sheets>
    <sheet name="Tabla 1" sheetId="1" r:id="rId1"/>
    <sheet name="Tabla 2" sheetId="2" r:id="rId2"/>
    <sheet name="Tabla 3" sheetId="3" r:id="rId3"/>
    <sheet name="Tabla 4" sheetId="5" r:id="rId4"/>
    <sheet name="Tabla 5" sheetId="6" r:id="rId5"/>
    <sheet name="Tabla 6" sheetId="4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" i="4" l="1"/>
  <c r="D11" i="4"/>
  <c r="D12" i="4"/>
  <c r="D13" i="4"/>
  <c r="D14" i="4"/>
  <c r="D9" i="4"/>
  <c r="E18" i="5" l="1"/>
  <c r="D18" i="5"/>
  <c r="F44" i="6" l="1"/>
  <c r="E43" i="6"/>
  <c r="F43" i="6" s="1"/>
  <c r="E42" i="6"/>
  <c r="F42" i="6" s="1"/>
  <c r="F34" i="6"/>
  <c r="E34" i="6"/>
  <c r="F33" i="6"/>
  <c r="E33" i="6"/>
  <c r="F32" i="6"/>
  <c r="E32" i="6"/>
  <c r="F31" i="6"/>
  <c r="E31" i="6"/>
  <c r="F29" i="6"/>
  <c r="E29" i="6"/>
  <c r="F28" i="6"/>
  <c r="E28" i="6"/>
  <c r="H20" i="6"/>
  <c r="G20" i="6"/>
  <c r="F20" i="6"/>
  <c r="E20" i="6"/>
  <c r="D20" i="6"/>
  <c r="C20" i="6"/>
  <c r="H19" i="6"/>
  <c r="G19" i="6"/>
  <c r="F19" i="6"/>
  <c r="E19" i="6"/>
  <c r="D19" i="6"/>
  <c r="C19" i="6"/>
  <c r="H18" i="6"/>
  <c r="G18" i="6"/>
  <c r="F18" i="6"/>
  <c r="E18" i="6"/>
  <c r="D18" i="6"/>
  <c r="C18" i="6"/>
  <c r="H17" i="6"/>
  <c r="G17" i="6"/>
  <c r="F17" i="6"/>
  <c r="E17" i="6"/>
  <c r="D17" i="6"/>
  <c r="C17" i="6"/>
  <c r="H16" i="6"/>
  <c r="J9" i="6" s="1"/>
  <c r="E16" i="6"/>
  <c r="J8" i="6" s="1"/>
  <c r="D16" i="6"/>
  <c r="C16" i="6"/>
  <c r="G9" i="6"/>
  <c r="G16" i="6" s="1"/>
  <c r="E9" i="6"/>
  <c r="F16" i="6" s="1"/>
  <c r="G8" i="6"/>
  <c r="H8" i="6" s="1"/>
  <c r="E8" i="6"/>
  <c r="F17" i="5"/>
  <c r="F16" i="5"/>
  <c r="F15" i="5"/>
  <c r="F14" i="5"/>
  <c r="F13" i="5"/>
  <c r="F12" i="5"/>
  <c r="F11" i="5"/>
  <c r="F10" i="5"/>
  <c r="F9" i="5"/>
  <c r="F8" i="5"/>
  <c r="F7" i="5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H20" i="3"/>
  <c r="AF20" i="3"/>
  <c r="AE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H19" i="3"/>
  <c r="AF19" i="3"/>
  <c r="AE19" i="3"/>
  <c r="AG19" i="3" s="1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H18" i="3"/>
  <c r="AF18" i="3"/>
  <c r="AE18" i="3"/>
  <c r="AD18" i="3"/>
  <c r="AC18" i="3"/>
  <c r="AB18" i="3"/>
  <c r="AA18" i="3"/>
  <c r="Z18" i="3"/>
  <c r="Y18" i="3"/>
  <c r="X18" i="3"/>
  <c r="W18" i="3"/>
  <c r="T18" i="3"/>
  <c r="S18" i="3"/>
  <c r="H18" i="3"/>
  <c r="G18" i="3"/>
  <c r="F18" i="3"/>
  <c r="E18" i="3"/>
  <c r="D18" i="3"/>
  <c r="C18" i="3"/>
  <c r="B18" i="3"/>
  <c r="AH17" i="3"/>
  <c r="AF17" i="3"/>
  <c r="AE17" i="3"/>
  <c r="AD17" i="3"/>
  <c r="AC17" i="3"/>
  <c r="AG17" i="3" s="1"/>
  <c r="AB17" i="3"/>
  <c r="AA17" i="3"/>
  <c r="Z17" i="3"/>
  <c r="Y17" i="3"/>
  <c r="X17" i="3"/>
  <c r="W17" i="3"/>
  <c r="V17" i="3"/>
  <c r="U17" i="3"/>
  <c r="H17" i="3"/>
  <c r="G17" i="3"/>
  <c r="B17" i="3"/>
  <c r="AH16" i="3"/>
  <c r="AF16" i="3"/>
  <c r="AE16" i="3"/>
  <c r="AD16" i="3"/>
  <c r="AC16" i="3"/>
  <c r="AB16" i="3"/>
  <c r="AA16" i="3"/>
  <c r="Z16" i="3"/>
  <c r="Y16" i="3"/>
  <c r="T16" i="3"/>
  <c r="S16" i="3"/>
  <c r="D16" i="3"/>
  <c r="C16" i="3"/>
  <c r="B16" i="3"/>
  <c r="AH15" i="3"/>
  <c r="AF15" i="3"/>
  <c r="AE15" i="3"/>
  <c r="AD15" i="3"/>
  <c r="AC15" i="3"/>
  <c r="Z15" i="3"/>
  <c r="Y15" i="3"/>
  <c r="X15" i="3"/>
  <c r="W15" i="3"/>
  <c r="V15" i="3"/>
  <c r="U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H14" i="3"/>
  <c r="AF14" i="3"/>
  <c r="AE14" i="3"/>
  <c r="AD14" i="3"/>
  <c r="AC14" i="3"/>
  <c r="Z14" i="3"/>
  <c r="Y14" i="3"/>
  <c r="P14" i="3"/>
  <c r="B14" i="3"/>
  <c r="AH13" i="3"/>
  <c r="AF13" i="3"/>
  <c r="AE13" i="3"/>
  <c r="AD13" i="3"/>
  <c r="AC13" i="3"/>
  <c r="Z13" i="3"/>
  <c r="Y13" i="3"/>
  <c r="R13" i="3"/>
  <c r="Q13" i="3"/>
  <c r="N13" i="3"/>
  <c r="M13" i="3"/>
  <c r="B13" i="3"/>
  <c r="AH12" i="3"/>
  <c r="AE12" i="3"/>
  <c r="AD12" i="3"/>
  <c r="AC12" i="3"/>
  <c r="Z12" i="3"/>
  <c r="Y12" i="3"/>
  <c r="R12" i="3"/>
  <c r="Q12" i="3"/>
  <c r="L12" i="3"/>
  <c r="K12" i="3"/>
  <c r="B12" i="3"/>
  <c r="AH11" i="3"/>
  <c r="AE11" i="3"/>
  <c r="AD11" i="3"/>
  <c r="AC11" i="3"/>
  <c r="Z11" i="3"/>
  <c r="Y11" i="3"/>
  <c r="J11" i="3"/>
  <c r="I11" i="3"/>
  <c r="B11" i="3"/>
  <c r="AH10" i="3"/>
  <c r="AF10" i="3"/>
  <c r="AE10" i="3"/>
  <c r="AD10" i="3"/>
  <c r="AC10" i="3"/>
  <c r="Z10" i="3"/>
  <c r="Y10" i="3"/>
  <c r="X10" i="3"/>
  <c r="W10" i="3"/>
  <c r="V10" i="3"/>
  <c r="U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H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P9" i="3"/>
  <c r="O9" i="3"/>
  <c r="N9" i="3"/>
  <c r="M9" i="3"/>
  <c r="H9" i="3"/>
  <c r="G9" i="3"/>
  <c r="F9" i="3"/>
  <c r="E9" i="3"/>
  <c r="D9" i="3"/>
  <c r="C9" i="3"/>
  <c r="B9" i="3"/>
  <c r="AH8" i="3"/>
  <c r="AF8" i="3"/>
  <c r="AE8" i="3"/>
  <c r="AD8" i="3"/>
  <c r="AC8" i="3"/>
  <c r="AG8" i="3" s="1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H7" i="3"/>
  <c r="AF7" i="3"/>
  <c r="AE7" i="3"/>
  <c r="AD7" i="3"/>
  <c r="AC7" i="3"/>
  <c r="AB7" i="3"/>
  <c r="AA7" i="3"/>
  <c r="Z7" i="3"/>
  <c r="Y7" i="3"/>
  <c r="V7" i="3"/>
  <c r="U7" i="3"/>
  <c r="H7" i="3"/>
  <c r="G7" i="3"/>
  <c r="F7" i="3"/>
  <c r="E7" i="3"/>
  <c r="D7" i="3"/>
  <c r="C7" i="3"/>
  <c r="B7" i="3"/>
  <c r="AH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H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4" i="3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P18" i="2"/>
  <c r="O18" i="2"/>
  <c r="N18" i="2"/>
  <c r="M18" i="2"/>
  <c r="K18" i="2"/>
  <c r="E18" i="2"/>
  <c r="D18" i="2"/>
  <c r="C18" i="2"/>
  <c r="P17" i="2"/>
  <c r="O17" i="2"/>
  <c r="N17" i="2"/>
  <c r="M17" i="2"/>
  <c r="L17" i="2"/>
  <c r="E17" i="2"/>
  <c r="P16" i="2"/>
  <c r="O16" i="2"/>
  <c r="N16" i="2"/>
  <c r="K16" i="2"/>
  <c r="C16" i="2"/>
  <c r="P15" i="2"/>
  <c r="N15" i="2"/>
  <c r="M15" i="2"/>
  <c r="L15" i="2"/>
  <c r="J15" i="2"/>
  <c r="I15" i="2"/>
  <c r="H15" i="2"/>
  <c r="G15" i="2"/>
  <c r="F15" i="2"/>
  <c r="E15" i="2"/>
  <c r="D15" i="2"/>
  <c r="C15" i="2"/>
  <c r="P14" i="2"/>
  <c r="N14" i="2"/>
  <c r="I14" i="2"/>
  <c r="P13" i="2"/>
  <c r="N13" i="2"/>
  <c r="J13" i="2"/>
  <c r="H13" i="2"/>
  <c r="P12" i="2"/>
  <c r="N12" i="2"/>
  <c r="J12" i="2"/>
  <c r="G12" i="2"/>
  <c r="P11" i="2"/>
  <c r="N11" i="2"/>
  <c r="F11" i="2"/>
  <c r="P10" i="2"/>
  <c r="N10" i="2"/>
  <c r="M10" i="2"/>
  <c r="L10" i="2"/>
  <c r="J10" i="2"/>
  <c r="I10" i="2"/>
  <c r="H10" i="2"/>
  <c r="G10" i="2"/>
  <c r="F10" i="2"/>
  <c r="E10" i="2"/>
  <c r="D10" i="2"/>
  <c r="C10" i="2"/>
  <c r="P9" i="2"/>
  <c r="O9" i="2"/>
  <c r="N9" i="2"/>
  <c r="M9" i="2"/>
  <c r="L9" i="2"/>
  <c r="K9" i="2"/>
  <c r="I9" i="2"/>
  <c r="H9" i="2"/>
  <c r="E9" i="2"/>
  <c r="D9" i="2"/>
  <c r="C9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P7" i="2"/>
  <c r="O7" i="2"/>
  <c r="N7" i="2"/>
  <c r="L7" i="2"/>
  <c r="E7" i="2"/>
  <c r="D7" i="2"/>
  <c r="C7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H21" i="1"/>
  <c r="G21" i="1"/>
  <c r="F21" i="1"/>
  <c r="E21" i="1"/>
  <c r="D21" i="1"/>
  <c r="C21" i="1"/>
  <c r="H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G14" i="1"/>
  <c r="F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H11" i="1"/>
  <c r="G11" i="1"/>
  <c r="F11" i="1"/>
  <c r="E11" i="1"/>
  <c r="D11" i="1"/>
  <c r="C11" i="1"/>
  <c r="H10" i="1"/>
  <c r="G10" i="1"/>
  <c r="F10" i="1"/>
  <c r="E10" i="1"/>
  <c r="D10" i="1"/>
  <c r="C10" i="1"/>
  <c r="H9" i="1"/>
  <c r="G9" i="1"/>
  <c r="F9" i="1"/>
  <c r="E9" i="1"/>
  <c r="D9" i="1"/>
  <c r="H8" i="1"/>
  <c r="G8" i="1"/>
  <c r="F8" i="1"/>
  <c r="E8" i="1"/>
  <c r="D8" i="1"/>
  <c r="H7" i="1"/>
  <c r="G7" i="1"/>
  <c r="F7" i="1"/>
  <c r="E7" i="1"/>
  <c r="D7" i="1"/>
  <c r="H6" i="1"/>
  <c r="G6" i="1"/>
  <c r="F6" i="1"/>
  <c r="E6" i="1"/>
  <c r="D6" i="1"/>
  <c r="C6" i="1"/>
  <c r="AG18" i="3" l="1"/>
  <c r="AG14" i="3"/>
  <c r="AG12" i="3"/>
  <c r="AG16" i="3"/>
  <c r="AG15" i="3"/>
  <c r="E30" i="6"/>
  <c r="E35" i="6" s="1"/>
  <c r="AG6" i="3"/>
  <c r="AG13" i="3"/>
  <c r="AG20" i="3"/>
  <c r="AG5" i="3"/>
  <c r="AG7" i="3"/>
  <c r="F30" i="6"/>
  <c r="F35" i="6" s="1"/>
  <c r="AG10" i="3"/>
  <c r="AG11" i="3"/>
  <c r="AG9" i="3"/>
  <c r="AD20" i="3"/>
  <c r="F18" i="5"/>
</calcChain>
</file>

<file path=xl/sharedStrings.xml><?xml version="1.0" encoding="utf-8"?>
<sst xmlns="http://schemas.openxmlformats.org/spreadsheetml/2006/main" count="446" uniqueCount="122">
  <si>
    <t>Excursionistas</t>
  </si>
  <si>
    <t>Turistas no residentes</t>
  </si>
  <si>
    <t>Turistas residentes</t>
  </si>
  <si>
    <t>Consumo turístico de los hogares</t>
  </si>
  <si>
    <t>Otros componentes del consumo del visitante</t>
  </si>
  <si>
    <t>TOTAL CONSUMO DE LOS VISITANTES</t>
  </si>
  <si>
    <t>A. PRODUCTOS ESPECÍFICOS</t>
  </si>
  <si>
    <t>1- Servicios de alojamiento</t>
  </si>
  <si>
    <t xml:space="preserve">-- </t>
  </si>
  <si>
    <t>1.1.1 - Hoteles y similares</t>
  </si>
  <si>
    <t>1.1.2 - Servicios de alquiler inmobiliario</t>
  </si>
  <si>
    <t>2.-Servicios de provisión de alimentación y bebidas</t>
  </si>
  <si>
    <t>3.- Servicios de transporte de pasajeros</t>
  </si>
  <si>
    <t>3.1.- Interubano por ferrocarril</t>
  </si>
  <si>
    <t>3.2.- Carretera</t>
  </si>
  <si>
    <t>3.3.- Marítimo</t>
  </si>
  <si>
    <t>3.4.- Aéreo</t>
  </si>
  <si>
    <t>3.5.- Alquiler de bienes de equipo de transporte</t>
  </si>
  <si>
    <t>4.- Agencia de viajes, tour operador y guías turísticos</t>
  </si>
  <si>
    <t>5.- Servicios culturales</t>
  </si>
  <si>
    <t>6.- Servicios recreativos y otros servicios de entretenimiento</t>
  </si>
  <si>
    <t>B.- PRODUCTOS NO ESPECÍFICOS</t>
  </si>
  <si>
    <t>TOTAL</t>
  </si>
  <si>
    <t xml:space="preserve"> </t>
  </si>
  <si>
    <r>
      <rPr>
        <b/>
        <sz val="14"/>
        <color theme="4"/>
        <rFont val="Source Sans Pro"/>
        <family val="2"/>
      </rPr>
      <t>Tabla 2. Cuenta de Producción</t>
    </r>
    <r>
      <rPr>
        <b/>
        <sz val="12"/>
        <color theme="4"/>
        <rFont val="Source Sans Pro"/>
        <family val="2"/>
      </rPr>
      <t xml:space="preserve"> </t>
    </r>
    <r>
      <rPr>
        <b/>
        <sz val="10"/>
        <color theme="4"/>
        <rFont val="Source Sans Pro"/>
        <family val="2"/>
      </rPr>
      <t xml:space="preserve"> (miles de euros)</t>
    </r>
  </si>
  <si>
    <t>Hoteles y similares</t>
  </si>
  <si>
    <t>Servicios de alquiler inmobiliario</t>
  </si>
  <si>
    <t>Restaurantes y similares</t>
  </si>
  <si>
    <t>Transporte de pasajeros por ferrocarril</t>
  </si>
  <si>
    <t>Transporte de pasajeros por carretera</t>
  </si>
  <si>
    <t>Transporte de pasajeros por vía marítima</t>
  </si>
  <si>
    <t>Transporte de pasajeros por vía aérea</t>
  </si>
  <si>
    <t>Alquiler de bienes de equipo para el transporte</t>
  </si>
  <si>
    <t>Agencia de viajes y similares</t>
  </si>
  <si>
    <t>Servicios culturales</t>
  </si>
  <si>
    <t>Actividades recreativas y otros servicios de recreo</t>
  </si>
  <si>
    <t>TOTAL RAMAS ACTIVIDAD TURÍSTICA</t>
  </si>
  <si>
    <t>TOTAL RAMAS ACTIVIDAD NO TURÍSTICA</t>
  </si>
  <si>
    <t>TOTAL PRODUCTORES ANDALUCES</t>
  </si>
  <si>
    <t>A.- PRODUCTOS ESPECÍFICOS</t>
  </si>
  <si>
    <t>--</t>
  </si>
  <si>
    <t>3.6.- Alquiler de bienes de equipo de transporte</t>
  </si>
  <si>
    <t>TOTAL valor de los bienes producidos interiormente</t>
  </si>
  <si>
    <t>TOTAL CONSUMOS INTERMEDIOS</t>
  </si>
  <si>
    <t>Total Valor Añadido Bruto  a precios básicos</t>
  </si>
  <si>
    <t>Remuneración asalariados</t>
  </si>
  <si>
    <t>Otros impuestos menos subvenciones a la producción</t>
  </si>
  <si>
    <t>Excedente Bruto de Explotación y rentas mixtas</t>
  </si>
  <si>
    <t>Servicios de alquileres inmobiliarios</t>
  </si>
  <si>
    <t>Alquiler de bienes de equipo para el transporte de pasajeros</t>
  </si>
  <si>
    <t>TOTAL RAMAS ACTIVIDAD NO TURÍSTICAS</t>
  </si>
  <si>
    <t xml:space="preserve">Producción total interior a PB </t>
  </si>
  <si>
    <t>Producción turística interior a PB</t>
  </si>
  <si>
    <t>Importaciones, márgenes e impuestos</t>
  </si>
  <si>
    <t>PRODUCCIÓN A PRECIOS DE ADQUISICIÓN</t>
  </si>
  <si>
    <t>CONSUMO TURÍSTICO A PRECIO DE ADQUISICIÓN</t>
  </si>
  <si>
    <t>RATIO DEL TURISMO SOBRE LA OFERTA</t>
  </si>
  <si>
    <t>Producción total</t>
  </si>
  <si>
    <t>Proporción  turística</t>
  </si>
  <si>
    <t>Producción andaluza</t>
  </si>
  <si>
    <t xml:space="preserve"> % turismo</t>
  </si>
  <si>
    <t>TOTAL producción (a precios básicos)</t>
  </si>
  <si>
    <t>TOTAL CONSUMO INTERMEDIOS</t>
  </si>
  <si>
    <t>Total Valor Añadido Bruto de las actividades a precios básicos</t>
  </si>
  <si>
    <t>Gasto Turístico Interior</t>
  </si>
  <si>
    <t>Consumo Turístico Interior</t>
  </si>
  <si>
    <t>Valor Añadido Bruto de las industrias turísticas (VABIT)</t>
  </si>
  <si>
    <t>Valor Añadido Bruto  directo turístico (VABDT)</t>
  </si>
  <si>
    <t>Producto Interior Bruto directo turístico (PIBDT)</t>
  </si>
  <si>
    <t>Producto interior bruto turístico</t>
  </si>
  <si>
    <t>CNAE-09</t>
  </si>
  <si>
    <t>Asalariados</t>
  </si>
  <si>
    <t>No Asalariados</t>
  </si>
  <si>
    <t>Total</t>
  </si>
  <si>
    <t>501 y 503</t>
  </si>
  <si>
    <t>90 a 92</t>
  </si>
  <si>
    <t>1. Número de turistas y pernoctaciones por tipos de turismo y categorías de visitantes. Año 2021</t>
  </si>
  <si>
    <t>Turismo receptor</t>
  </si>
  <si>
    <t>Turismo interno</t>
  </si>
  <si>
    <t>Turismo emisor</t>
  </si>
  <si>
    <t>Turistas</t>
  </si>
  <si>
    <t>Número de excursiones</t>
  </si>
  <si>
    <t>Visitantes</t>
  </si>
  <si>
    <t>Número de turistas</t>
  </si>
  <si>
    <t>Número de pernoctaciones</t>
  </si>
  <si>
    <t xml:space="preserve">2. Serie 2021 - 2025 del número de turistas y pernoctaciones por categorías de visitantes. </t>
  </si>
  <si>
    <t>Pernoctaciones</t>
  </si>
  <si>
    <t>Receptor</t>
  </si>
  <si>
    <t>Interno</t>
  </si>
  <si>
    <t>Emisor</t>
  </si>
  <si>
    <t>Año 2021</t>
  </si>
  <si>
    <t>3. Número de turistas y pernoctaciones por medios de transportes (*)</t>
  </si>
  <si>
    <t>Nº de turistas</t>
  </si>
  <si>
    <t>Nº de pernoctaciones</t>
  </si>
  <si>
    <t>1, Vía aérea</t>
  </si>
  <si>
    <t>2. Marítimo</t>
  </si>
  <si>
    <t>3 Terrestres</t>
  </si>
  <si>
    <t>3.1 Ferrocarril</t>
  </si>
  <si>
    <t>3.2 Autocar</t>
  </si>
  <si>
    <t>3.3 Vehículos privados</t>
  </si>
  <si>
    <t>4. Otros medios de transporte</t>
  </si>
  <si>
    <t>Establecimientos turísticos de alojamiento colectivo (*)</t>
  </si>
  <si>
    <t>Hoteles y similares (**)</t>
  </si>
  <si>
    <t>Otros (***)</t>
  </si>
  <si>
    <t>Nº de establecimientos</t>
  </si>
  <si>
    <t>Capacidad (nº camas) (plazas)</t>
  </si>
  <si>
    <t>Grado de ocupación (camas)</t>
  </si>
  <si>
    <t>(*) La fuente de todos los datos es el Registro de Turismo de Andalucía (exceptuando el grado de ocupación calculado a través del INE)</t>
  </si>
  <si>
    <t>(**) El número de establecimientos de hoteles y similares incluye: Hoteles, Hoteles-Apartamentos y Pensiones</t>
  </si>
  <si>
    <t>(***) La categoría "Otros" incluye apartamentos, alojamientos de turismo rural y acampamentos turísticos</t>
  </si>
  <si>
    <t xml:space="preserve">Transporte de pasajeros por ferrocarril </t>
  </si>
  <si>
    <t>Transporte marítimo de pasajeros</t>
  </si>
  <si>
    <t>Transporte aéreo de pasajeros</t>
  </si>
  <si>
    <t>Agencias de viajes y similares</t>
  </si>
  <si>
    <t>Servicios de actividades deportivas y otras actividades de recreo</t>
  </si>
  <si>
    <t>Puestos de trabajo</t>
  </si>
  <si>
    <t>Tabla 6. Agregados del turismo</t>
  </si>
  <si>
    <r>
      <rPr>
        <b/>
        <sz val="14"/>
        <color theme="4"/>
        <rFont val="Source Sans Pro"/>
        <family val="2"/>
      </rPr>
      <t>Tabla 3. Oferta interna y consumo turístico interior</t>
    </r>
    <r>
      <rPr>
        <b/>
        <sz val="12"/>
        <color theme="4"/>
        <rFont val="Source Sans Pro"/>
        <family val="2"/>
      </rPr>
      <t xml:space="preserve"> </t>
    </r>
    <r>
      <rPr>
        <sz val="11"/>
        <color theme="4"/>
        <rFont val="Source Sans Pro"/>
        <family val="2"/>
      </rPr>
      <t>(miles de euros)</t>
    </r>
  </si>
  <si>
    <t>Tabla 4. Puestos de trabajo</t>
  </si>
  <si>
    <t>Tabla 5. Indicadores no monetarios</t>
  </si>
  <si>
    <t>4. Número de establecimientos y capacidad por formas de alojamiento</t>
  </si>
  <si>
    <t xml:space="preserve">Aportación del turismo al PIB de la economía andaluza: por PIB y sus componentes.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</si>
</sst>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4"/>
      <name val="Source Sans Pro"/>
      <family val="2"/>
    </font>
    <font>
      <sz val="11"/>
      <color theme="4"/>
      <name val="Source Sans Pro"/>
      <family val="2"/>
    </font>
    <font>
      <b/>
      <sz val="11"/>
      <color theme="4"/>
      <name val="Source Sans Pro"/>
      <family val="2"/>
    </font>
    <font>
      <b/>
      <sz val="11"/>
      <color theme="0"/>
      <name val="Source Sans Pro"/>
      <family val="2"/>
    </font>
    <font>
      <sz val="11"/>
      <color theme="0"/>
      <name val="Source Sans Pro"/>
      <family val="2"/>
    </font>
    <font>
      <b/>
      <sz val="14"/>
      <color theme="0"/>
      <name val="Source Sans Pro"/>
      <family val="2"/>
    </font>
    <font>
      <b/>
      <sz val="12"/>
      <color theme="4"/>
      <name val="Source Sans Pro"/>
      <family val="2"/>
    </font>
    <font>
      <b/>
      <sz val="10"/>
      <color theme="4"/>
      <name val="Source Sans Pro"/>
      <family val="2"/>
    </font>
    <font>
      <b/>
      <sz val="8"/>
      <name val="NewsGotT"/>
    </font>
    <font>
      <sz val="10"/>
      <color theme="4"/>
      <name val="Source Sans Pro"/>
      <family val="2"/>
    </font>
    <font>
      <sz val="12"/>
      <color theme="1"/>
      <name val="Source Sans Pro"/>
      <family val="2"/>
    </font>
    <font>
      <sz val="11"/>
      <color theme="1"/>
      <name val="Source Sans Pro"/>
      <family val="2"/>
    </font>
    <font>
      <b/>
      <sz val="14"/>
      <color theme="3" tint="0.249977111117893"/>
      <name val="Source Sans Pro"/>
      <family val="2"/>
    </font>
    <font>
      <sz val="10"/>
      <color theme="0"/>
      <name val="Source Sans Pro"/>
      <family val="2"/>
    </font>
    <font>
      <sz val="12"/>
      <color theme="4"/>
      <name val="Source Sans Pro"/>
      <family val="2"/>
    </font>
    <font>
      <b/>
      <sz val="10"/>
      <color indexed="8"/>
      <name val="Source Sans Pro"/>
      <family val="2"/>
    </font>
    <font>
      <sz val="10"/>
      <color indexed="8"/>
      <name val="MS Sans Serif"/>
      <family val="2"/>
    </font>
    <font>
      <b/>
      <sz val="11"/>
      <name val="Source Sans Pro"/>
      <family val="2"/>
    </font>
    <font>
      <sz val="11"/>
      <name val="Source Sans Pro"/>
      <family val="2"/>
    </font>
    <font>
      <sz val="10"/>
      <color indexed="8"/>
      <name val="MS Sans Serif"/>
    </font>
    <font>
      <sz val="11"/>
      <color indexed="8"/>
      <name val="Source Sans Pro"/>
      <family val="2"/>
    </font>
    <font>
      <sz val="9"/>
      <name val="Source Sans Pro"/>
      <family val="2"/>
    </font>
    <font>
      <sz val="10"/>
      <name val="Arial"/>
      <family val="2"/>
    </font>
    <font>
      <sz val="14"/>
      <color theme="0"/>
      <name val="Source Sans Pro"/>
      <family val="2"/>
    </font>
    <font>
      <b/>
      <sz val="12"/>
      <color theme="0"/>
      <name val="Source Sans Pro"/>
      <family val="2"/>
    </font>
    <font>
      <b/>
      <sz val="14"/>
      <color theme="3" tint="0.499984740745262"/>
      <name val="Source Sans Pro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3F4F7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</patternFill>
    </fill>
    <fill>
      <patternFill patternType="solid">
        <fgColor theme="3" tint="0.499984740745262"/>
        <bgColor indexed="64"/>
      </patternFill>
    </fill>
  </fills>
  <borders count="63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indexed="6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21" fillId="0" borderId="0"/>
    <xf numFmtId="0" fontId="24" fillId="0" borderId="0"/>
  </cellStyleXfs>
  <cellXfs count="21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/>
    <xf numFmtId="3" fontId="5" fillId="2" borderId="1" xfId="0" applyNumberFormat="1" applyFont="1" applyFill="1" applyBorder="1"/>
    <xf numFmtId="0" fontId="4" fillId="3" borderId="2" xfId="0" applyFont="1" applyFill="1" applyBorder="1"/>
    <xf numFmtId="3" fontId="4" fillId="3" borderId="2" xfId="0" quotePrefix="1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0" fontId="3" fillId="0" borderId="2" xfId="0" applyFont="1" applyBorder="1"/>
    <xf numFmtId="3" fontId="3" fillId="0" borderId="2" xfId="0" quotePrefix="1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4" fillId="3" borderId="2" xfId="0" applyNumberFormat="1" applyFont="1" applyFill="1" applyBorder="1"/>
    <xf numFmtId="3" fontId="3" fillId="0" borderId="2" xfId="0" applyNumberFormat="1" applyFont="1" applyBorder="1"/>
    <xf numFmtId="0" fontId="3" fillId="0" borderId="2" xfId="0" quotePrefix="1" applyFont="1" applyBorder="1"/>
    <xf numFmtId="0" fontId="5" fillId="2" borderId="2" xfId="0" applyFont="1" applyFill="1" applyBorder="1"/>
    <xf numFmtId="3" fontId="5" fillId="2" borderId="2" xfId="0" applyNumberFormat="1" applyFont="1" applyFill="1" applyBorder="1"/>
    <xf numFmtId="3" fontId="6" fillId="2" borderId="2" xfId="0" quotePrefix="1" applyNumberFormat="1" applyFont="1" applyFill="1" applyBorder="1" applyAlignment="1">
      <alignment horizontal="right"/>
    </xf>
    <xf numFmtId="0" fontId="7" fillId="4" borderId="3" xfId="0" applyFont="1" applyFill="1" applyBorder="1"/>
    <xf numFmtId="3" fontId="7" fillId="4" borderId="4" xfId="0" applyNumberFormat="1" applyFont="1" applyFill="1" applyBorder="1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3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left" indent="2"/>
    </xf>
    <xf numFmtId="3" fontId="3" fillId="0" borderId="2" xfId="0" quotePrefix="1" applyNumberFormat="1" applyFont="1" applyBorder="1" applyAlignment="1">
      <alignment horizontal="left" indent="2"/>
    </xf>
    <xf numFmtId="3" fontId="4" fillId="0" borderId="5" xfId="0" applyNumberFormat="1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3" fontId="4" fillId="5" borderId="5" xfId="0" applyNumberFormat="1" applyFont="1" applyFill="1" applyBorder="1" applyAlignment="1">
      <alignment horizontal="left"/>
    </xf>
    <xf numFmtId="3" fontId="4" fillId="5" borderId="5" xfId="0" applyNumberFormat="1" applyFont="1" applyFill="1" applyBorder="1"/>
    <xf numFmtId="3" fontId="5" fillId="4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/>
    <xf numFmtId="3" fontId="3" fillId="5" borderId="2" xfId="0" applyNumberFormat="1" applyFont="1" applyFill="1" applyBorder="1" applyAlignment="1">
      <alignment horizontal="left"/>
    </xf>
    <xf numFmtId="3" fontId="3" fillId="5" borderId="2" xfId="0" applyNumberFormat="1" applyFont="1" applyFill="1" applyBorder="1"/>
    <xf numFmtId="3" fontId="3" fillId="5" borderId="6" xfId="0" applyNumberFormat="1" applyFont="1" applyFill="1" applyBorder="1" applyAlignment="1">
      <alignment horizontal="left"/>
    </xf>
    <xf numFmtId="3" fontId="3" fillId="5" borderId="6" xfId="0" applyNumberFormat="1" applyFont="1" applyFill="1" applyBorder="1"/>
    <xf numFmtId="3" fontId="8" fillId="0" borderId="0" xfId="0" applyNumberFormat="1" applyFont="1" applyAlignment="1">
      <alignment horizontal="justify" vertical="center"/>
    </xf>
    <xf numFmtId="3" fontId="4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horizontal="right" wrapText="1"/>
    </xf>
    <xf numFmtId="0" fontId="9" fillId="0" borderId="5" xfId="0" applyFont="1" applyBorder="1" applyAlignment="1">
      <alignment horizontal="justify"/>
    </xf>
    <xf numFmtId="0" fontId="5" fillId="2" borderId="5" xfId="0" applyFont="1" applyFill="1" applyBorder="1"/>
    <xf numFmtId="3" fontId="5" fillId="2" borderId="5" xfId="0" applyNumberFormat="1" applyFont="1" applyFill="1" applyBorder="1"/>
    <xf numFmtId="164" fontId="5" fillId="2" borderId="5" xfId="1" applyNumberFormat="1" applyFont="1" applyFill="1" applyBorder="1"/>
    <xf numFmtId="3" fontId="4" fillId="3" borderId="5" xfId="0" applyNumberFormat="1" applyFont="1" applyFill="1" applyBorder="1"/>
    <xf numFmtId="164" fontId="4" fillId="3" borderId="5" xfId="1" applyNumberFormat="1" applyFont="1" applyFill="1" applyBorder="1"/>
    <xf numFmtId="3" fontId="3" fillId="0" borderId="5" xfId="0" applyNumberFormat="1" applyFont="1" applyBorder="1"/>
    <xf numFmtId="3" fontId="3" fillId="0" borderId="5" xfId="1" applyNumberFormat="1" applyFont="1" applyFill="1" applyBorder="1"/>
    <xf numFmtId="3" fontId="3" fillId="0" borderId="5" xfId="0" quotePrefix="1" applyNumberFormat="1" applyFont="1" applyBorder="1" applyAlignment="1">
      <alignment horizontal="right"/>
    </xf>
    <xf numFmtId="164" fontId="3" fillId="0" borderId="5" xfId="1" applyNumberFormat="1" applyFont="1" applyFill="1" applyBorder="1"/>
    <xf numFmtId="3" fontId="4" fillId="3" borderId="5" xfId="1" applyNumberFormat="1" applyFont="1" applyFill="1" applyBorder="1"/>
    <xf numFmtId="3" fontId="4" fillId="3" borderId="5" xfId="1" quotePrefix="1" applyNumberFormat="1" applyFont="1" applyFill="1" applyBorder="1" applyAlignment="1">
      <alignment horizontal="right"/>
    </xf>
    <xf numFmtId="3" fontId="4" fillId="3" borderId="5" xfId="0" quotePrefix="1" applyNumberFormat="1" applyFont="1" applyFill="1" applyBorder="1" applyAlignment="1">
      <alignment horizontal="right"/>
    </xf>
    <xf numFmtId="164" fontId="3" fillId="0" borderId="5" xfId="1" applyNumberFormat="1" applyFont="1" applyBorder="1"/>
    <xf numFmtId="3" fontId="3" fillId="0" borderId="5" xfId="0" quotePrefix="1" applyNumberFormat="1" applyFont="1" applyBorder="1"/>
    <xf numFmtId="3" fontId="4" fillId="0" borderId="5" xfId="0" applyNumberFormat="1" applyFont="1" applyBorder="1"/>
    <xf numFmtId="164" fontId="4" fillId="0" borderId="5" xfId="1" applyNumberFormat="1" applyFont="1" applyBorder="1"/>
    <xf numFmtId="3" fontId="3" fillId="5" borderId="9" xfId="0" applyNumberFormat="1" applyFont="1" applyFill="1" applyBorder="1" applyAlignment="1">
      <alignment horizontal="left"/>
    </xf>
    <xf numFmtId="3" fontId="3" fillId="5" borderId="9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/>
    <xf numFmtId="3" fontId="3" fillId="5" borderId="5" xfId="0" applyNumberFormat="1" applyFont="1" applyFill="1" applyBorder="1" applyAlignment="1">
      <alignment horizontal="left"/>
    </xf>
    <xf numFmtId="3" fontId="3" fillId="5" borderId="5" xfId="1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3" fontId="16" fillId="7" borderId="10" xfId="0" applyNumberFormat="1" applyFont="1" applyFill="1" applyBorder="1" applyAlignment="1">
      <alignment horizontal="right"/>
    </xf>
    <xf numFmtId="164" fontId="13" fillId="0" borderId="0" xfId="1" applyNumberFormat="1" applyFont="1"/>
    <xf numFmtId="3" fontId="13" fillId="0" borderId="0" xfId="0" applyNumberFormat="1" applyFont="1"/>
    <xf numFmtId="0" fontId="17" fillId="9" borderId="10" xfId="0" applyFont="1" applyFill="1" applyBorder="1"/>
    <xf numFmtId="165" fontId="13" fillId="0" borderId="0" xfId="0" applyNumberFormat="1" applyFont="1"/>
    <xf numFmtId="0" fontId="20" fillId="0" borderId="0" xfId="0" applyFont="1"/>
    <xf numFmtId="0" fontId="20" fillId="0" borderId="24" xfId="0" applyFont="1" applyBorder="1"/>
    <xf numFmtId="0" fontId="20" fillId="3" borderId="25" xfId="0" applyFont="1" applyFill="1" applyBorder="1" applyAlignment="1">
      <alignment horizontal="right"/>
    </xf>
    <xf numFmtId="0" fontId="20" fillId="3" borderId="26" xfId="0" applyFont="1" applyFill="1" applyBorder="1" applyAlignment="1">
      <alignment horizontal="right"/>
    </xf>
    <xf numFmtId="0" fontId="20" fillId="3" borderId="27" xfId="0" applyFont="1" applyFill="1" applyBorder="1" applyAlignment="1">
      <alignment horizontal="right"/>
    </xf>
    <xf numFmtId="0" fontId="20" fillId="3" borderId="28" xfId="0" applyFont="1" applyFill="1" applyBorder="1" applyAlignment="1">
      <alignment horizontal="right"/>
    </xf>
    <xf numFmtId="0" fontId="20" fillId="3" borderId="29" xfId="0" applyFont="1" applyFill="1" applyBorder="1" applyAlignment="1">
      <alignment horizontal="right"/>
    </xf>
    <xf numFmtId="0" fontId="20" fillId="3" borderId="30" xfId="0" applyFont="1" applyFill="1" applyBorder="1" applyAlignment="1">
      <alignment horizontal="right"/>
    </xf>
    <xf numFmtId="0" fontId="20" fillId="0" borderId="31" xfId="0" applyFont="1" applyBorder="1"/>
    <xf numFmtId="0" fontId="20" fillId="0" borderId="32" xfId="0" applyFont="1" applyBorder="1"/>
    <xf numFmtId="3" fontId="20" fillId="0" borderId="33" xfId="0" quotePrefix="1" applyNumberFormat="1" applyFont="1" applyBorder="1" applyAlignment="1">
      <alignment horizontal="right"/>
    </xf>
    <xf numFmtId="3" fontId="20" fillId="0" borderId="34" xfId="0" applyNumberFormat="1" applyFont="1" applyBorder="1"/>
    <xf numFmtId="3" fontId="20" fillId="0" borderId="35" xfId="0" applyNumberFormat="1" applyFont="1" applyBorder="1"/>
    <xf numFmtId="3" fontId="20" fillId="0" borderId="0" xfId="0" applyNumberFormat="1" applyFont="1"/>
    <xf numFmtId="3" fontId="20" fillId="0" borderId="36" xfId="0" applyNumberFormat="1" applyFont="1" applyBorder="1"/>
    <xf numFmtId="3" fontId="20" fillId="0" borderId="0" xfId="0" applyNumberFormat="1" applyFont="1" applyAlignment="1">
      <alignment horizontal="right"/>
    </xf>
    <xf numFmtId="0" fontId="20" fillId="0" borderId="37" xfId="0" applyFont="1" applyBorder="1"/>
    <xf numFmtId="0" fontId="20" fillId="0" borderId="38" xfId="0" applyFont="1" applyBorder="1"/>
    <xf numFmtId="3" fontId="20" fillId="0" borderId="39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0" fillId="0" borderId="0" xfId="0" applyFont="1" applyAlignment="1">
      <alignment horizontal="center"/>
    </xf>
    <xf numFmtId="0" fontId="20" fillId="0" borderId="31" xfId="0" applyFont="1" applyBorder="1" applyAlignment="1">
      <alignment horizontal="right"/>
    </xf>
    <xf numFmtId="3" fontId="20" fillId="0" borderId="41" xfId="0" applyNumberFormat="1" applyFont="1" applyBorder="1"/>
    <xf numFmtId="3" fontId="20" fillId="0" borderId="42" xfId="0" applyNumberFormat="1" applyFont="1" applyBorder="1"/>
    <xf numFmtId="3" fontId="20" fillId="0" borderId="43" xfId="0" applyNumberFormat="1" applyFont="1" applyBorder="1"/>
    <xf numFmtId="3" fontId="20" fillId="0" borderId="0" xfId="0" applyNumberFormat="1" applyFont="1" applyAlignment="1">
      <alignment horizontal="center"/>
    </xf>
    <xf numFmtId="0" fontId="20" fillId="0" borderId="44" xfId="0" applyFont="1" applyBorder="1"/>
    <xf numFmtId="3" fontId="20" fillId="0" borderId="45" xfId="0" applyNumberFormat="1" applyFont="1" applyBorder="1"/>
    <xf numFmtId="3" fontId="20" fillId="0" borderId="46" xfId="0" applyNumberFormat="1" applyFont="1" applyBorder="1"/>
    <xf numFmtId="3" fontId="20" fillId="0" borderId="47" xfId="0" applyNumberFormat="1" applyFont="1" applyBorder="1"/>
    <xf numFmtId="0" fontId="20" fillId="0" borderId="48" xfId="0" applyFont="1" applyBorder="1"/>
    <xf numFmtId="3" fontId="20" fillId="0" borderId="49" xfId="0" applyNumberFormat="1" applyFont="1" applyBorder="1"/>
    <xf numFmtId="3" fontId="20" fillId="0" borderId="50" xfId="0" applyNumberFormat="1" applyFont="1" applyBorder="1"/>
    <xf numFmtId="0" fontId="22" fillId="0" borderId="0" xfId="3" applyFont="1" applyAlignment="1">
      <alignment horizontal="right" wrapText="1"/>
    </xf>
    <xf numFmtId="0" fontId="5" fillId="2" borderId="51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justify" wrapText="1"/>
    </xf>
    <xf numFmtId="0" fontId="20" fillId="0" borderId="52" xfId="0" applyFont="1" applyBorder="1"/>
    <xf numFmtId="0" fontId="20" fillId="0" borderId="9" xfId="0" applyFont="1" applyBorder="1" applyAlignment="1">
      <alignment vertical="justify" wrapText="1"/>
    </xf>
    <xf numFmtId="3" fontId="20" fillId="0" borderId="0" xfId="0" applyNumberFormat="1" applyFont="1" applyAlignment="1">
      <alignment vertical="justify" wrapText="1"/>
    </xf>
    <xf numFmtId="3" fontId="20" fillId="0" borderId="54" xfId="0" applyNumberFormat="1" applyFont="1" applyBorder="1" applyAlignment="1">
      <alignment vertical="center" wrapText="1"/>
    </xf>
    <xf numFmtId="3" fontId="20" fillId="0" borderId="9" xfId="0" applyNumberFormat="1" applyFont="1" applyBorder="1" applyAlignment="1">
      <alignment vertical="center" wrapText="1"/>
    </xf>
    <xf numFmtId="165" fontId="20" fillId="0" borderId="0" xfId="0" applyNumberFormat="1" applyFont="1" applyAlignment="1">
      <alignment vertical="justify" wrapText="1"/>
    </xf>
    <xf numFmtId="3" fontId="20" fillId="0" borderId="0" xfId="0" applyNumberFormat="1" applyFont="1" applyAlignment="1">
      <alignment vertical="center" wrapText="1"/>
    </xf>
    <xf numFmtId="0" fontId="23" fillId="0" borderId="0" xfId="0" applyFont="1"/>
    <xf numFmtId="3" fontId="23" fillId="0" borderId="0" xfId="0" applyNumberFormat="1" applyFont="1"/>
    <xf numFmtId="3" fontId="20" fillId="0" borderId="54" xfId="0" applyNumberFormat="1" applyFont="1" applyBorder="1" applyAlignment="1">
      <alignment vertical="center"/>
    </xf>
    <xf numFmtId="3" fontId="20" fillId="0" borderId="9" xfId="0" applyNumberFormat="1" applyFont="1" applyBorder="1" applyAlignment="1">
      <alignment vertical="center"/>
    </xf>
    <xf numFmtId="3" fontId="20" fillId="0" borderId="37" xfId="0" applyNumberFormat="1" applyFont="1" applyBorder="1" applyAlignment="1">
      <alignment vertical="center" wrapText="1"/>
    </xf>
    <xf numFmtId="3" fontId="20" fillId="0" borderId="8" xfId="0" applyNumberFormat="1" applyFont="1" applyBorder="1" applyAlignment="1">
      <alignment vertical="center" wrapText="1"/>
    </xf>
    <xf numFmtId="3" fontId="20" fillId="0" borderId="21" xfId="0" applyNumberFormat="1" applyFont="1" applyBorder="1"/>
    <xf numFmtId="3" fontId="20" fillId="0" borderId="51" xfId="0" applyNumberFormat="1" applyFont="1" applyBorder="1"/>
    <xf numFmtId="0" fontId="20" fillId="0" borderId="54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3" fontId="20" fillId="0" borderId="7" xfId="0" applyNumberFormat="1" applyFont="1" applyBorder="1" applyAlignment="1">
      <alignment wrapText="1"/>
    </xf>
    <xf numFmtId="3" fontId="20" fillId="0" borderId="9" xfId="0" applyNumberFormat="1" applyFont="1" applyBorder="1" applyAlignment="1">
      <alignment wrapText="1"/>
    </xf>
    <xf numFmtId="164" fontId="20" fillId="0" borderId="8" xfId="1" applyNumberFormat="1" applyFont="1" applyBorder="1" applyAlignment="1">
      <alignment wrapText="1"/>
    </xf>
    <xf numFmtId="164" fontId="20" fillId="0" borderId="38" xfId="1" applyNumberFormat="1" applyFont="1" applyBorder="1" applyAlignment="1">
      <alignment wrapText="1"/>
    </xf>
    <xf numFmtId="165" fontId="20" fillId="0" borderId="0" xfId="0" applyNumberFormat="1" applyFont="1" applyAlignment="1">
      <alignment horizontal="right"/>
    </xf>
    <xf numFmtId="3" fontId="20" fillId="0" borderId="0" xfId="0" quotePrefix="1" applyNumberFormat="1" applyFont="1" applyAlignment="1">
      <alignment horizontal="right"/>
    </xf>
    <xf numFmtId="3" fontId="19" fillId="0" borderId="0" xfId="0" quotePrefix="1" applyNumberFormat="1" applyFont="1" applyAlignment="1">
      <alignment horizontal="right"/>
    </xf>
    <xf numFmtId="0" fontId="3" fillId="0" borderId="5" xfId="0" applyFont="1" applyBorder="1" applyAlignment="1">
      <alignment horizontal="center" wrapText="1"/>
    </xf>
    <xf numFmtId="0" fontId="8" fillId="0" borderId="0" xfId="0" applyFont="1"/>
    <xf numFmtId="0" fontId="20" fillId="3" borderId="60" xfId="0" applyFont="1" applyFill="1" applyBorder="1" applyAlignment="1">
      <alignment horizontal="right"/>
    </xf>
    <xf numFmtId="0" fontId="20" fillId="3" borderId="61" xfId="0" applyFont="1" applyFill="1" applyBorder="1" applyAlignment="1">
      <alignment horizontal="right"/>
    </xf>
    <xf numFmtId="0" fontId="20" fillId="3" borderId="62" xfId="0" applyFont="1" applyFill="1" applyBorder="1" applyAlignment="1">
      <alignment horizontal="right"/>
    </xf>
    <xf numFmtId="0" fontId="5" fillId="10" borderId="19" xfId="0" applyFont="1" applyFill="1" applyBorder="1" applyAlignment="1">
      <alignment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10" borderId="17" xfId="2" applyFont="1" applyFill="1" applyBorder="1" applyAlignment="1">
      <alignment horizontal="right" vertical="center" wrapText="1"/>
    </xf>
    <xf numFmtId="0" fontId="5" fillId="10" borderId="18" xfId="2" applyFont="1" applyFill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3" fontId="4" fillId="5" borderId="17" xfId="2" applyNumberFormat="1" applyFont="1" applyFill="1" applyBorder="1" applyAlignment="1">
      <alignment horizontal="center" vertical="center" wrapText="1"/>
    </xf>
    <xf numFmtId="3" fontId="3" fillId="0" borderId="17" xfId="2" applyNumberFormat="1" applyFont="1" applyBorder="1" applyAlignment="1">
      <alignment horizontal="right" vertical="center" wrapText="1"/>
    </xf>
    <xf numFmtId="3" fontId="4" fillId="0" borderId="18" xfId="2" applyNumberFormat="1" applyFont="1" applyBorder="1" applyAlignment="1">
      <alignment horizontal="right" vertical="center" wrapText="1"/>
    </xf>
    <xf numFmtId="3" fontId="4" fillId="5" borderId="17" xfId="0" applyNumberFormat="1" applyFont="1" applyFill="1" applyBorder="1" applyAlignment="1">
      <alignment horizontal="center" vertical="center"/>
    </xf>
    <xf numFmtId="3" fontId="3" fillId="0" borderId="17" xfId="2" quotePrefix="1" applyNumberFormat="1" applyFont="1" applyBorder="1" applyAlignment="1">
      <alignment horizontal="right" vertical="center" wrapText="1"/>
    </xf>
    <xf numFmtId="3" fontId="4" fillId="0" borderId="18" xfId="2" quotePrefix="1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horizontal="right" vertical="center"/>
    </xf>
    <xf numFmtId="3" fontId="4" fillId="5" borderId="17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3" fontId="5" fillId="2" borderId="17" xfId="2" applyNumberFormat="1" applyFont="1" applyFill="1" applyBorder="1" applyAlignment="1">
      <alignment horizontal="right" wrapText="1"/>
    </xf>
    <xf numFmtId="0" fontId="20" fillId="3" borderId="25" xfId="0" applyFont="1" applyFill="1" applyBorder="1" applyAlignment="1">
      <alignment horizontal="center" vertical="justify"/>
    </xf>
    <xf numFmtId="3" fontId="8" fillId="8" borderId="10" xfId="0" applyNumberFormat="1" applyFont="1" applyFill="1" applyBorder="1" applyAlignment="1">
      <alignment horizontal="right"/>
    </xf>
    <xf numFmtId="0" fontId="2" fillId="0" borderId="0" xfId="0" applyFont="1" applyAlignment="1">
      <alignment vertical="top"/>
    </xf>
    <xf numFmtId="0" fontId="27" fillId="0" borderId="0" xfId="0" applyFont="1"/>
    <xf numFmtId="0" fontId="10" fillId="0" borderId="7" xfId="0" applyFont="1" applyBorder="1" applyAlignment="1">
      <alignment horizontal="justify"/>
    </xf>
    <xf numFmtId="0" fontId="10" fillId="0" borderId="8" xfId="0" applyFont="1" applyBorder="1" applyAlignment="1">
      <alignment horizontal="justify"/>
    </xf>
    <xf numFmtId="3" fontId="9" fillId="0" borderId="5" xfId="0" applyNumberFormat="1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3" fontId="9" fillId="0" borderId="5" xfId="0" applyNumberFormat="1" applyFont="1" applyBorder="1" applyAlignment="1">
      <alignment horizontal="center" vertical="center"/>
    </xf>
    <xf numFmtId="0" fontId="26" fillId="2" borderId="17" xfId="2" applyFont="1" applyFill="1" applyBorder="1" applyAlignment="1">
      <alignment horizontal="center" vertical="center" wrapText="1"/>
    </xf>
    <xf numFmtId="0" fontId="26" fillId="2" borderId="18" xfId="2" applyFont="1" applyFill="1" applyBorder="1" applyAlignment="1">
      <alignment horizontal="center" vertical="center" wrapText="1"/>
    </xf>
    <xf numFmtId="3" fontId="20" fillId="0" borderId="54" xfId="0" applyNumberFormat="1" applyFont="1" applyBorder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0" fontId="20" fillId="0" borderId="54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37" xfId="0" applyFont="1" applyBorder="1" applyAlignment="1">
      <alignment wrapText="1"/>
    </xf>
    <xf numFmtId="0" fontId="20" fillId="0" borderId="56" xfId="0" applyFont="1" applyBorder="1" applyAlignment="1">
      <alignment wrapText="1"/>
    </xf>
    <xf numFmtId="0" fontId="20" fillId="0" borderId="54" xfId="0" applyFont="1" applyBorder="1" applyAlignment="1">
      <alignment horizontal="justify" vertical="justify" wrapText="1"/>
    </xf>
    <xf numFmtId="0" fontId="20" fillId="0" borderId="0" xfId="0" applyFont="1" applyAlignment="1">
      <alignment horizontal="justify" vertical="justify" wrapText="1"/>
    </xf>
    <xf numFmtId="0" fontId="20" fillId="0" borderId="55" xfId="0" applyFont="1" applyBorder="1" applyAlignment="1">
      <alignment horizontal="justify" vertical="justify" wrapText="1"/>
    </xf>
    <xf numFmtId="0" fontId="20" fillId="0" borderId="54" xfId="0" applyFont="1" applyBorder="1" applyAlignment="1">
      <alignment vertical="justify" wrapText="1"/>
    </xf>
    <xf numFmtId="0" fontId="20" fillId="0" borderId="0" xfId="0" applyFont="1" applyAlignment="1">
      <alignment vertical="justify" wrapText="1"/>
    </xf>
    <xf numFmtId="0" fontId="20" fillId="0" borderId="55" xfId="0" applyFont="1" applyBorder="1" applyAlignment="1">
      <alignment vertical="justify" wrapText="1"/>
    </xf>
    <xf numFmtId="0" fontId="20" fillId="0" borderId="37" xfId="0" applyFont="1" applyBorder="1" applyAlignment="1">
      <alignment vertical="justify" wrapText="1"/>
    </xf>
    <xf numFmtId="0" fontId="20" fillId="0" borderId="56" xfId="0" applyFont="1" applyBorder="1" applyAlignment="1">
      <alignment vertical="justify" wrapText="1"/>
    </xf>
    <xf numFmtId="0" fontId="20" fillId="0" borderId="38" xfId="0" applyFont="1" applyBorder="1" applyAlignment="1">
      <alignment vertical="justify" wrapText="1"/>
    </xf>
    <xf numFmtId="0" fontId="19" fillId="0" borderId="21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20" fillId="0" borderId="0" xfId="0" applyFont="1"/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2" borderId="21" xfId="0" applyFont="1" applyFill="1" applyBorder="1"/>
    <xf numFmtId="0" fontId="15" fillId="2" borderId="22" xfId="0" applyFont="1" applyFill="1" applyBorder="1"/>
    <xf numFmtId="0" fontId="15" fillId="2" borderId="23" xfId="0" applyFont="1" applyFill="1" applyBorder="1"/>
    <xf numFmtId="0" fontId="20" fillId="0" borderId="52" xfId="0" applyFont="1" applyBorder="1"/>
    <xf numFmtId="0" fontId="20" fillId="0" borderId="40" xfId="0" applyFont="1" applyBorder="1"/>
    <xf numFmtId="0" fontId="20" fillId="0" borderId="53" xfId="0" applyFont="1" applyBorder="1"/>
    <xf numFmtId="0" fontId="16" fillId="3" borderId="10" xfId="0" applyFont="1" applyFill="1" applyBorder="1" applyAlignment="1">
      <alignment horizontal="left"/>
    </xf>
    <xf numFmtId="0" fontId="8" fillId="8" borderId="10" xfId="0" applyFont="1" applyFill="1" applyBorder="1" applyAlignment="1">
      <alignment horizontal="left"/>
    </xf>
    <xf numFmtId="0" fontId="14" fillId="0" borderId="57" xfId="0" applyFont="1" applyBorder="1"/>
    <xf numFmtId="0" fontId="14" fillId="0" borderId="59" xfId="0" applyFont="1" applyBorder="1"/>
    <xf numFmtId="0" fontId="14" fillId="0" borderId="58" xfId="0" applyFont="1" applyBorder="1"/>
    <xf numFmtId="0" fontId="25" fillId="6" borderId="11" xfId="0" applyFont="1" applyFill="1" applyBorder="1" applyAlignment="1">
      <alignment horizontal="justify" vertical="center"/>
    </xf>
    <xf numFmtId="0" fontId="25" fillId="6" borderId="12" xfId="0" applyFont="1" applyFill="1" applyBorder="1" applyAlignment="1">
      <alignment horizontal="justify" vertical="center"/>
    </xf>
    <xf numFmtId="0" fontId="25" fillId="6" borderId="13" xfId="0" applyFont="1" applyFill="1" applyBorder="1" applyAlignment="1">
      <alignment horizontal="justify" vertical="center"/>
    </xf>
    <xf numFmtId="0" fontId="25" fillId="6" borderId="14" xfId="0" applyFont="1" applyFill="1" applyBorder="1" applyAlignment="1">
      <alignment horizontal="justify" vertical="center"/>
    </xf>
    <xf numFmtId="0" fontId="25" fillId="6" borderId="15" xfId="0" applyFont="1" applyFill="1" applyBorder="1" applyAlignment="1">
      <alignment horizontal="justify" vertical="center"/>
    </xf>
    <xf numFmtId="0" fontId="25" fillId="6" borderId="16" xfId="0" applyFont="1" applyFill="1" applyBorder="1" applyAlignment="1">
      <alignment horizontal="justify" vertical="center"/>
    </xf>
    <xf numFmtId="0" fontId="16" fillId="3" borderId="57" xfId="0" applyFont="1" applyFill="1" applyBorder="1" applyAlignment="1">
      <alignment horizontal="left"/>
    </xf>
    <xf numFmtId="0" fontId="16" fillId="3" borderId="58" xfId="0" applyFont="1" applyFill="1" applyBorder="1" applyAlignment="1">
      <alignment horizontal="left"/>
    </xf>
  </cellXfs>
  <cellStyles count="5">
    <cellStyle name="Normal" xfId="0" builtinId="0"/>
    <cellStyle name="Normal 2" xfId="4" xr:uid="{BA62EC1D-62C6-49FF-976A-3283119CE8ED}"/>
    <cellStyle name="Normal_Hoja1" xfId="3" xr:uid="{28F3753F-3A75-491F-A99F-31DFE06B0E28}"/>
    <cellStyle name="Normal_Hoja6" xfId="2" xr:uid="{69AA0BCE-56FA-4539-AD50-B1CAD4E07E3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61119</xdr:colOff>
      <xdr:row>4</xdr:row>
      <xdr:rowOff>127001</xdr:rowOff>
    </xdr:from>
    <xdr:to>
      <xdr:col>1</xdr:col>
      <xdr:colOff>4622800</xdr:colOff>
      <xdr:row>4</xdr:row>
      <xdr:rowOff>717551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0E9779E-9427-4325-88A5-FC0A3655EF66}"/>
            </a:ext>
          </a:extLst>
        </xdr:cNvPr>
        <xdr:cNvSpPr txBox="1"/>
      </xdr:nvSpPr>
      <xdr:spPr>
        <a:xfrm>
          <a:off x="823119" y="920751"/>
          <a:ext cx="4561681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400" b="1">
              <a:solidFill>
                <a:schemeClr val="accent1"/>
              </a:solidFill>
              <a:latin typeface="Source Sans Pro" panose="020B0503030403020204" pitchFamily="34" charset="0"/>
            </a:rPr>
            <a:t>Tabla 1. Gasto y consumo turístico por productos       </a:t>
          </a:r>
        </a:p>
        <a:p>
          <a:pPr algn="ctr"/>
          <a:r>
            <a:rPr lang="es-ES" sz="1400" b="1">
              <a:solidFill>
                <a:schemeClr val="accent1"/>
              </a:solidFill>
              <a:latin typeface="Source Sans Pro" panose="020B0503030403020204" pitchFamily="34" charset="0"/>
            </a:rPr>
            <a:t> </a:t>
          </a:r>
          <a:r>
            <a:rPr lang="es-ES" sz="1100" b="1">
              <a:solidFill>
                <a:schemeClr val="accent1"/>
              </a:solidFill>
              <a:latin typeface="Source Sans Pro" panose="020B0503030403020204" pitchFamily="34" charset="0"/>
            </a:rPr>
            <a:t>(miles de euros)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malaga.andalucia.local\datos\Dptos\CIO_OficinaDato\SAETA\Cuenta%20Sat&#233;lite%20de%20Turismo%202021\Tablas\Tablas%20definitivas\Tabla%201_2021_ECTA.xlsx" TargetMode="External"/><Relationship Id="rId1" Type="http://schemas.openxmlformats.org/officeDocument/2006/relationships/externalLinkPath" Target="Tabla%201_2021_EC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malaga.andalucia.local\datos\Dptos\CIO_OficinaDato\SAETA\Cuenta%20Sat&#233;lite%20de%20Turismo%202021\Tablas\Tablas%20definitivas\Tabla%202_2021.xlsx" TargetMode="External"/><Relationship Id="rId1" Type="http://schemas.openxmlformats.org/officeDocument/2006/relationships/externalLinkPath" Target="Tabla%202_20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malaga.andalucia.local\datos\Dptos\CIO_OficinaDato\SAETA\Cuenta%20Sat&#233;lite%20de%20Turismo%202021\Tablas\Tablas%20definitivas\Tabla%203-2021_despues%20de%20correcci&#243;n%20impuestos%20exportaciones_25_03_2026.xlsx" TargetMode="External"/><Relationship Id="rId1" Type="http://schemas.openxmlformats.org/officeDocument/2006/relationships/externalLinkPath" Target="Tabla%203-2021_despues%20de%20correcci&#243;n%20impuestos%20exportaciones_25_03_2026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ifusion/Ultimos%20datos/editables/2026/2604/01_total_turistas_abr26.xlsx" TargetMode="External"/><Relationship Id="rId2" Type="http://schemas.openxmlformats.org/officeDocument/2006/relationships/externalLinkPath" Target="file:///\\nasmalaga.andalucia.local\datos\Dptos\CIO_OficinaDato\SAETA\Difusion\Ultimos%20datos\editables\2026\2604\01_total_turistas_abr26.xlsx" TargetMode="External"/><Relationship Id="rId1" Type="http://schemas.openxmlformats.org/officeDocument/2006/relationships/externalLinkPath" Target="/Dptos/CIO_OficinaDato/SAETA/Difusion/Ultimos%20datos/editables/2026/2604/01_total_turistas_abr2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malaga.andalucia.local\datos\Dptos\CIO_OficinaDato\SAETA\Cuenta%20Sat&#233;lite%20de%20Turismo%202021\Tablas\Tablas%20definitivas\CUENTA%20SAT&#201;LITE%20DE%20TURISMO%20DE%20ANDALUC&#205;A%202025.xlsx" TargetMode="External"/><Relationship Id="rId1" Type="http://schemas.openxmlformats.org/officeDocument/2006/relationships/externalLinkPath" Target="CUENTA%20SAT&#201;LITE%20DE%20TURISMO%20DE%20ANDALUC&#205;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_DEF_a publicar"/>
      <sheetName val="Tabla1_2021 a publicar"/>
      <sheetName val="Ajustes agencias de viajes"/>
      <sheetName val="Tabla con ajustes de márgenes"/>
      <sheetName val="Tabla1_2021"/>
      <sheetName val="Tabla1_2021_trabajo"/>
      <sheetName val="Ajuste aéreo y marítimo"/>
      <sheetName val="Ajuste MIOAN_agua y aire"/>
      <sheetName val="Hoja1"/>
      <sheetName val="Reparto extranjeros EGATUR"/>
      <sheetName val="Tabla1_INE"/>
      <sheetName val="Comparación Andalucía_España"/>
    </sheetNames>
    <sheetDataSet>
      <sheetData sheetId="0"/>
      <sheetData sheetId="1">
        <row r="5">
          <cell r="D5">
            <v>2777069.6935242424</v>
          </cell>
          <cell r="E5">
            <v>3343997.7288687672</v>
          </cell>
        </row>
        <row r="6">
          <cell r="D6">
            <v>1352086.6426180436</v>
          </cell>
          <cell r="E6">
            <v>1319890.4855808893</v>
          </cell>
        </row>
        <row r="7">
          <cell r="D7">
            <v>1159967.0328174485</v>
          </cell>
          <cell r="E7">
            <v>973428.3336698144</v>
          </cell>
        </row>
        <row r="8">
          <cell r="D8">
            <v>192119.609800595</v>
          </cell>
          <cell r="E8">
            <v>346462.15191107482</v>
          </cell>
        </row>
        <row r="9">
          <cell r="D9">
            <v>773432.39764216519</v>
          </cell>
          <cell r="E9">
            <v>1290717.3188757105</v>
          </cell>
        </row>
        <row r="10">
          <cell r="D10">
            <v>347056.53548009228</v>
          </cell>
          <cell r="E10">
            <v>364052.22270883032</v>
          </cell>
        </row>
        <row r="11">
          <cell r="D11">
            <v>117267.02735866403</v>
          </cell>
          <cell r="E11">
            <v>110741.26273806917</v>
          </cell>
        </row>
        <row r="12">
          <cell r="D12">
            <v>39392.63697564615</v>
          </cell>
          <cell r="E12">
            <v>32169.092839198467</v>
          </cell>
        </row>
        <row r="13">
          <cell r="D13">
            <v>0</v>
          </cell>
          <cell r="E13">
            <v>99881.030252125958</v>
          </cell>
        </row>
        <row r="14">
          <cell r="D14">
            <v>126500.60168415244</v>
          </cell>
          <cell r="E14">
            <v>55348.01658232206</v>
          </cell>
        </row>
        <row r="15">
          <cell r="D15">
            <v>63896.269461629665</v>
          </cell>
          <cell r="E15">
            <v>65912.820297114682</v>
          </cell>
        </row>
        <row r="16">
          <cell r="D16">
            <v>55320.7281132844</v>
          </cell>
          <cell r="E16">
            <v>135969.01849530142</v>
          </cell>
        </row>
        <row r="17">
          <cell r="D17">
            <v>136965.14066161404</v>
          </cell>
          <cell r="E17">
            <v>123932.0239735708</v>
          </cell>
        </row>
        <row r="18">
          <cell r="D18">
            <v>112208.24900904275</v>
          </cell>
          <cell r="E18">
            <v>109436.65923446459</v>
          </cell>
        </row>
        <row r="19">
          <cell r="D19">
            <v>734084.62565152009</v>
          </cell>
          <cell r="E19">
            <v>704188.96414701268</v>
          </cell>
        </row>
        <row r="25">
          <cell r="D25">
            <v>3511154.3191757626</v>
          </cell>
          <cell r="E25">
            <v>4048186.6930157798</v>
          </cell>
        </row>
      </sheetData>
      <sheetData sheetId="2"/>
      <sheetData sheetId="3">
        <row r="7">
          <cell r="C7">
            <v>953307.79205780127</v>
          </cell>
          <cell r="F7">
            <v>2312070.7097075582</v>
          </cell>
          <cell r="G7">
            <v>8433138.1321005672</v>
          </cell>
          <cell r="H7">
            <v>1938274.207344658</v>
          </cell>
          <cell r="I7">
            <v>11324720.131503027</v>
          </cell>
        </row>
        <row r="8">
          <cell r="F8">
            <v>1013973.8941324748</v>
          </cell>
          <cell r="G8">
            <v>3685951.0223314078</v>
          </cell>
          <cell r="H8">
            <v>1886543.4569777842</v>
          </cell>
          <cell r="I8">
            <v>5572494.4793091919</v>
          </cell>
        </row>
        <row r="9">
          <cell r="F9">
            <v>776402.76611550688</v>
          </cell>
          <cell r="G9">
            <v>2909798.1326027699</v>
          </cell>
          <cell r="H9">
            <v>17457.738290000001</v>
          </cell>
          <cell r="I9">
            <v>2927255.8708927697</v>
          </cell>
        </row>
        <row r="10">
          <cell r="F10">
            <v>237571.12801696791</v>
          </cell>
          <cell r="G10">
            <v>776152.88972863776</v>
          </cell>
          <cell r="H10">
            <v>1869085.7186877842</v>
          </cell>
          <cell r="I10">
            <v>2645238.6084164218</v>
          </cell>
        </row>
        <row r="11">
          <cell r="C11">
            <v>581437.40220353531</v>
          </cell>
          <cell r="F11">
            <v>979190.50172009389</v>
          </cell>
          <cell r="G11">
            <v>3043340.2182379696</v>
          </cell>
          <cell r="H11">
            <v>1984.1380699999997</v>
          </cell>
          <cell r="I11">
            <v>3626761.7585115046</v>
          </cell>
        </row>
        <row r="12">
          <cell r="C12">
            <v>222149.23421282312</v>
          </cell>
          <cell r="F12">
            <v>63154.012542157929</v>
          </cell>
          <cell r="G12">
            <v>774262.77073108056</v>
          </cell>
          <cell r="H12">
            <v>15492.670527218193</v>
          </cell>
          <cell r="I12">
            <v>1011904.6754711219</v>
          </cell>
        </row>
        <row r="13">
          <cell r="F13">
            <v>15056.532912205763</v>
          </cell>
          <cell r="G13">
            <v>243064.82300893895</v>
          </cell>
          <cell r="H13">
            <v>5988.8104967948711</v>
          </cell>
          <cell r="I13">
            <v>249053.63350573383</v>
          </cell>
        </row>
        <row r="14">
          <cell r="C14">
            <v>18252.172694329362</v>
          </cell>
          <cell r="F14">
            <v>30797.504757017956</v>
          </cell>
          <cell r="G14">
            <v>102359.23457186257</v>
          </cell>
          <cell r="H14">
            <v>7345.7932851523674</v>
          </cell>
          <cell r="I14">
            <v>127957.2005513443</v>
          </cell>
        </row>
        <row r="15">
          <cell r="C15">
            <v>102811.45390954486</v>
          </cell>
          <cell r="G15">
            <v>99881.030252125958</v>
          </cell>
          <cell r="H15">
            <v>2158.0667452709549</v>
          </cell>
          <cell r="I15">
            <v>204850.55090694176</v>
          </cell>
        </row>
        <row r="16">
          <cell r="C16">
            <v>71658.906801475503</v>
          </cell>
          <cell r="F16">
            <v>1024.6021891455923</v>
          </cell>
          <cell r="G16">
            <v>182873.22045562012</v>
          </cell>
          <cell r="I16">
            <v>254532.12725709562</v>
          </cell>
        </row>
        <row r="17">
          <cell r="C17">
            <v>29426.700807473429</v>
          </cell>
          <cell r="F17">
            <v>16275.372683788624</v>
          </cell>
          <cell r="G17">
            <v>146084.46244253297</v>
          </cell>
          <cell r="I17">
            <v>175511.16325000639</v>
          </cell>
        </row>
        <row r="18">
          <cell r="C18">
            <v>43502.784028232178</v>
          </cell>
          <cell r="F18">
            <v>77982.231195834625</v>
          </cell>
          <cell r="G18">
            <v>269271.97780442046</v>
          </cell>
          <cell r="I18">
            <v>312774.76183265261</v>
          </cell>
        </row>
        <row r="19">
          <cell r="C19">
            <v>50754.286810731297</v>
          </cell>
          <cell r="F19">
            <v>73105.474472080183</v>
          </cell>
          <cell r="G19">
            <v>334002.63910726504</v>
          </cell>
          <cell r="H19">
            <v>27713.743999999999</v>
          </cell>
          <cell r="I19">
            <v>412470.66991799633</v>
          </cell>
        </row>
        <row r="20">
          <cell r="C20">
            <v>55464.084802479345</v>
          </cell>
          <cell r="F20">
            <v>104664.59564491684</v>
          </cell>
          <cell r="G20">
            <v>326309.50388842414</v>
          </cell>
          <cell r="H20">
            <v>6540.1977696556587</v>
          </cell>
          <cell r="I20">
            <v>388313.78646055917</v>
          </cell>
        </row>
        <row r="21">
          <cell r="C21">
            <v>302232.01910322416</v>
          </cell>
          <cell r="F21">
            <v>631706.2146644945</v>
          </cell>
          <cell r="G21">
            <v>2069979.8044630275</v>
          </cell>
          <cell r="I21">
            <v>2372211.8235662514</v>
          </cell>
        </row>
        <row r="27">
          <cell r="C27">
            <v>1255539.8111610254</v>
          </cell>
          <cell r="F27">
            <v>2943776.9243720528</v>
          </cell>
          <cell r="G27">
            <v>10503117.936563594</v>
          </cell>
          <cell r="H27">
            <v>1938274.207344658</v>
          </cell>
          <cell r="I27">
            <v>13696931.955069277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2_DEF_a publicar"/>
      <sheetName val="Tabla 2_CSTA 2021"/>
      <sheetName val="Tabla 2 para publicar_agregada"/>
      <sheetName val="Distribución transporte_ramas"/>
      <sheetName val="Tabla origen PB_2021 Marco IECA"/>
      <sheetName val="Tabla2_2021 A PUBLICAR"/>
      <sheetName val="Tabla destino PA_2021 Marco IEC"/>
      <sheetName val="Hoja1"/>
    </sheetNames>
    <sheetDataSet>
      <sheetData sheetId="0"/>
      <sheetData sheetId="1">
        <row r="6">
          <cell r="C6">
            <v>3043026</v>
          </cell>
          <cell r="D6">
            <v>24488754</v>
          </cell>
          <cell r="E6">
            <v>11969788</v>
          </cell>
          <cell r="F6">
            <v>356881.8203408444</v>
          </cell>
          <cell r="G6">
            <v>971855.01906368032</v>
          </cell>
          <cell r="H6">
            <v>84535.562482082561</v>
          </cell>
          <cell r="I6">
            <v>105119.47082538878</v>
          </cell>
          <cell r="J6">
            <v>522504.64</v>
          </cell>
          <cell r="K6">
            <v>219328.3713527112</v>
          </cell>
          <cell r="L6">
            <v>2563604</v>
          </cell>
          <cell r="M6">
            <v>2208797</v>
          </cell>
          <cell r="N6">
            <v>46534193.884064712</v>
          </cell>
          <cell r="O6">
            <v>1681484.5827379301</v>
          </cell>
          <cell r="P6">
            <v>48215678.466802642</v>
          </cell>
        </row>
        <row r="7">
          <cell r="C7">
            <v>2767099</v>
          </cell>
          <cell r="D7">
            <v>24482552</v>
          </cell>
          <cell r="E7">
            <v>109034</v>
          </cell>
          <cell r="F7">
            <v>1772.2129605146265</v>
          </cell>
          <cell r="G7">
            <v>4826.0627534372788</v>
          </cell>
          <cell r="H7">
            <v>201.88643507091896</v>
          </cell>
          <cell r="I7">
            <v>250.84913638477886</v>
          </cell>
          <cell r="J7">
            <v>508.50240000000002</v>
          </cell>
          <cell r="K7">
            <v>2888</v>
          </cell>
          <cell r="L7">
            <v>22957</v>
          </cell>
          <cell r="M7">
            <v>5416</v>
          </cell>
          <cell r="N7">
            <v>27397505.513685409</v>
          </cell>
          <cell r="O7">
            <v>1567022.486314591</v>
          </cell>
          <cell r="P7">
            <v>28964528</v>
          </cell>
        </row>
        <row r="8">
          <cell r="C8">
            <v>2671290</v>
          </cell>
          <cell r="D8">
            <v>360</v>
          </cell>
          <cell r="E8">
            <v>86292</v>
          </cell>
          <cell r="L8">
            <v>444</v>
          </cell>
          <cell r="N8">
            <v>2758386</v>
          </cell>
          <cell r="O8">
            <v>145695</v>
          </cell>
          <cell r="P8">
            <v>2904081</v>
          </cell>
        </row>
        <row r="9">
          <cell r="C9">
            <v>95809</v>
          </cell>
          <cell r="D9">
            <v>24482192</v>
          </cell>
          <cell r="E9">
            <v>22742</v>
          </cell>
          <cell r="F9">
            <v>1772.2129605146265</v>
          </cell>
          <cell r="G9">
            <v>4826.0627534372788</v>
          </cell>
          <cell r="H9">
            <v>201.88643507091896</v>
          </cell>
          <cell r="I9">
            <v>250.84913638477886</v>
          </cell>
          <cell r="J9">
            <v>508.50240000000002</v>
          </cell>
          <cell r="K9">
            <v>2888</v>
          </cell>
          <cell r="L9">
            <v>22513</v>
          </cell>
          <cell r="M9">
            <v>5416</v>
          </cell>
          <cell r="N9">
            <v>24639119.513685409</v>
          </cell>
          <cell r="O9">
            <v>1421327.486314591</v>
          </cell>
          <cell r="P9">
            <v>26060447</v>
          </cell>
        </row>
        <row r="10">
          <cell r="C10">
            <v>235631</v>
          </cell>
          <cell r="D10">
            <v>141</v>
          </cell>
          <cell r="E10">
            <v>11831154</v>
          </cell>
          <cell r="H10">
            <v>267.95835927594698</v>
          </cell>
          <cell r="I10">
            <v>332.94521738343377</v>
          </cell>
          <cell r="K10">
            <v>13</v>
          </cell>
          <cell r="L10">
            <v>19615</v>
          </cell>
          <cell r="M10">
            <v>1546</v>
          </cell>
          <cell r="N10">
            <v>12088700.903576661</v>
          </cell>
          <cell r="O10">
            <v>84645.096423339099</v>
          </cell>
          <cell r="P10">
            <v>12173346</v>
          </cell>
        </row>
        <row r="11">
          <cell r="C11">
            <v>80</v>
          </cell>
          <cell r="D11">
            <v>5578</v>
          </cell>
          <cell r="E11">
            <v>633</v>
          </cell>
          <cell r="F11">
            <v>355109.60738032975</v>
          </cell>
          <cell r="G11">
            <v>967028.956310243</v>
          </cell>
          <cell r="H11">
            <v>84065.717687735698</v>
          </cell>
          <cell r="I11">
            <v>104535.67647162057</v>
          </cell>
          <cell r="J11">
            <v>521996.13760000002</v>
          </cell>
          <cell r="L11">
            <v>11482</v>
          </cell>
          <cell r="M11">
            <v>2055</v>
          </cell>
          <cell r="N11">
            <v>2052564.0954499289</v>
          </cell>
          <cell r="P11">
            <v>2052564.0954499289</v>
          </cell>
        </row>
        <row r="12">
          <cell r="F12">
            <v>352963.27151561773</v>
          </cell>
          <cell r="N12">
            <v>352963.27151561773</v>
          </cell>
          <cell r="P12">
            <v>352963.27151561773</v>
          </cell>
        </row>
        <row r="13">
          <cell r="G13">
            <v>961184.0878865039</v>
          </cell>
          <cell r="J13">
            <v>710.70580000000007</v>
          </cell>
          <cell r="N13">
            <v>961894.79368650389</v>
          </cell>
          <cell r="P13">
            <v>961894.79368650389</v>
          </cell>
        </row>
        <row r="14">
          <cell r="H14">
            <v>84055.929254520132</v>
          </cell>
          <cell r="J14">
            <v>65.865800000000007</v>
          </cell>
          <cell r="N14">
            <v>84121.795054520131</v>
          </cell>
          <cell r="P14">
            <v>84121.795054520131</v>
          </cell>
        </row>
        <row r="15">
          <cell r="I15">
            <v>104523.5140892504</v>
          </cell>
          <cell r="N15">
            <v>104523.5140892504</v>
          </cell>
          <cell r="P15">
            <v>104523.5140892504</v>
          </cell>
        </row>
        <row r="16">
          <cell r="C16">
            <v>80</v>
          </cell>
          <cell r="D16">
            <v>5578</v>
          </cell>
          <cell r="E16">
            <v>633</v>
          </cell>
          <cell r="F16">
            <v>2146.3358647119903</v>
          </cell>
          <cell r="G16">
            <v>5844.8684237391017</v>
          </cell>
          <cell r="H16">
            <v>9.7884332155597082</v>
          </cell>
          <cell r="I16">
            <v>12.162382370171096</v>
          </cell>
          <cell r="J16">
            <v>521219.56599999999</v>
          </cell>
          <cell r="L16">
            <v>11482</v>
          </cell>
          <cell r="M16">
            <v>2055</v>
          </cell>
          <cell r="N16">
            <v>549060.72110403678</v>
          </cell>
          <cell r="P16">
            <v>549060.72110403678</v>
          </cell>
        </row>
        <row r="17">
          <cell r="C17">
            <v>9479</v>
          </cell>
          <cell r="K17">
            <v>215157.3713527112</v>
          </cell>
          <cell r="N17">
            <v>224636.3713527112</v>
          </cell>
          <cell r="O17">
            <v>3084</v>
          </cell>
          <cell r="P17">
            <v>227720.3713527112</v>
          </cell>
        </row>
        <row r="18">
          <cell r="E18">
            <v>7080</v>
          </cell>
          <cell r="L18">
            <v>2509550</v>
          </cell>
          <cell r="M18">
            <v>21338</v>
          </cell>
          <cell r="N18">
            <v>2537968</v>
          </cell>
          <cell r="O18">
            <v>16030</v>
          </cell>
          <cell r="P18">
            <v>2553998</v>
          </cell>
        </row>
        <row r="19">
          <cell r="C19">
            <v>30737</v>
          </cell>
          <cell r="D19">
            <v>483</v>
          </cell>
          <cell r="E19">
            <v>21887</v>
          </cell>
          <cell r="K19">
            <v>1270</v>
          </cell>
          <cell r="M19">
            <v>2178442</v>
          </cell>
          <cell r="N19">
            <v>2232819</v>
          </cell>
          <cell r="O19">
            <v>10703</v>
          </cell>
          <cell r="P19">
            <v>2243522</v>
          </cell>
        </row>
        <row r="20">
          <cell r="C20">
            <v>58856</v>
          </cell>
          <cell r="D20">
            <v>83831</v>
          </cell>
          <cell r="E20">
            <v>58763</v>
          </cell>
          <cell r="F20">
            <v>5502.9937950229505</v>
          </cell>
          <cell r="G20">
            <v>14985.66706048965</v>
          </cell>
          <cell r="H20">
            <v>7263.5454542314401</v>
          </cell>
          <cell r="I20">
            <v>8943.3038163460733</v>
          </cell>
          <cell r="J20">
            <v>96955.552304919998</v>
          </cell>
          <cell r="K20">
            <v>3839.0000000001164</v>
          </cell>
          <cell r="L20">
            <v>34013</v>
          </cell>
          <cell r="M20">
            <v>69713</v>
          </cell>
          <cell r="N20">
            <v>442666.06243101024</v>
          </cell>
          <cell r="O20">
            <v>258953099.84211907</v>
          </cell>
          <cell r="P20">
            <v>259395765.90455008</v>
          </cell>
        </row>
        <row r="26">
          <cell r="C26">
            <v>3101882</v>
          </cell>
          <cell r="D26">
            <v>24572585</v>
          </cell>
          <cell r="E26">
            <v>12028551</v>
          </cell>
          <cell r="F26">
            <v>362384.81413586735</v>
          </cell>
          <cell r="G26">
            <v>986840.68612416997</v>
          </cell>
          <cell r="H26">
            <v>91799.107936314002</v>
          </cell>
          <cell r="I26">
            <v>114062.77464173485</v>
          </cell>
          <cell r="J26">
            <v>619460.19230492006</v>
          </cell>
          <cell r="K26">
            <v>223167.37135271131</v>
          </cell>
          <cell r="L26">
            <v>2597617</v>
          </cell>
          <cell r="M26">
            <v>2278510</v>
          </cell>
          <cell r="N26">
            <v>46976859.946495719</v>
          </cell>
          <cell r="O26">
            <v>260634584.42485699</v>
          </cell>
          <cell r="P26">
            <v>307611444.37135273</v>
          </cell>
        </row>
        <row r="27">
          <cell r="C27">
            <v>1689496</v>
          </cell>
          <cell r="D27">
            <v>3808941</v>
          </cell>
          <cell r="E27">
            <v>5365988</v>
          </cell>
          <cell r="F27">
            <v>203525.60039679939</v>
          </cell>
          <cell r="G27">
            <v>554237.74756772327</v>
          </cell>
          <cell r="H27">
            <v>74964.471070533633</v>
          </cell>
          <cell r="I27">
            <v>93145.301322396088</v>
          </cell>
          <cell r="J27">
            <v>320780.26400000002</v>
          </cell>
          <cell r="K27">
            <v>76876.371352711343</v>
          </cell>
          <cell r="L27">
            <v>1369652</v>
          </cell>
          <cell r="M27">
            <v>983461</v>
          </cell>
          <cell r="N27">
            <v>14541067.755710164</v>
          </cell>
          <cell r="O27">
            <v>138070836.61564255</v>
          </cell>
          <cell r="P27">
            <v>152611904.3713527</v>
          </cell>
        </row>
        <row r="28">
          <cell r="C28">
            <v>1412386</v>
          </cell>
          <cell r="D28">
            <v>20763644</v>
          </cell>
          <cell r="E28">
            <v>6662563</v>
          </cell>
          <cell r="F28">
            <v>158859.21373906796</v>
          </cell>
          <cell r="G28">
            <v>432602.93855644669</v>
          </cell>
          <cell r="H28">
            <v>16834.636865780369</v>
          </cell>
          <cell r="I28">
            <v>20917.473319338766</v>
          </cell>
          <cell r="J28">
            <v>298679.92830492003</v>
          </cell>
          <cell r="K28">
            <v>146290.99999999997</v>
          </cell>
          <cell r="L28">
            <v>1227965</v>
          </cell>
          <cell r="M28">
            <v>1295049</v>
          </cell>
          <cell r="N28">
            <v>32435792.190785557</v>
          </cell>
          <cell r="O28">
            <v>122563747.80921444</v>
          </cell>
          <cell r="P28">
            <v>154999540.00000003</v>
          </cell>
        </row>
        <row r="29">
          <cell r="C29">
            <v>882901</v>
          </cell>
          <cell r="D29">
            <v>536358</v>
          </cell>
          <cell r="E29">
            <v>2983145</v>
          </cell>
          <cell r="F29">
            <v>90441.05407618577</v>
          </cell>
          <cell r="G29">
            <v>246287.67094217663</v>
          </cell>
          <cell r="H29">
            <v>9461.4995461600138</v>
          </cell>
          <cell r="I29">
            <v>11756.158799007382</v>
          </cell>
          <cell r="J29">
            <v>80451.620200000005</v>
          </cell>
          <cell r="K29">
            <v>97459</v>
          </cell>
          <cell r="L29">
            <v>651611</v>
          </cell>
          <cell r="M29">
            <v>915572</v>
          </cell>
          <cell r="N29">
            <v>6505444.0035635298</v>
          </cell>
          <cell r="O29">
            <v>74602205.996436477</v>
          </cell>
          <cell r="P29">
            <v>81107650</v>
          </cell>
        </row>
        <row r="30">
          <cell r="C30">
            <v>-4598</v>
          </cell>
          <cell r="D30">
            <v>1292537</v>
          </cell>
          <cell r="E30">
            <v>36222</v>
          </cell>
          <cell r="F30">
            <v>1386.442874224819</v>
          </cell>
          <cell r="G30">
            <v>3775.539658124344</v>
          </cell>
          <cell r="H30">
            <v>178.63890618396465</v>
          </cell>
          <cell r="I30">
            <v>221.9634782556225</v>
          </cell>
          <cell r="J30">
            <v>2124.2872000000002</v>
          </cell>
          <cell r="K30">
            <v>339</v>
          </cell>
          <cell r="L30">
            <v>13000</v>
          </cell>
          <cell r="M30">
            <v>5304</v>
          </cell>
          <cell r="N30">
            <v>1350490.8721167885</v>
          </cell>
          <cell r="O30">
            <v>-707711.87211678852</v>
          </cell>
          <cell r="P30">
            <v>642779</v>
          </cell>
        </row>
        <row r="31">
          <cell r="C31">
            <v>534083</v>
          </cell>
          <cell r="D31">
            <v>18934749</v>
          </cell>
          <cell r="E31">
            <v>3643196</v>
          </cell>
          <cell r="F31">
            <v>67031.716788657373</v>
          </cell>
          <cell r="G31">
            <v>182539.72795614571</v>
          </cell>
          <cell r="H31">
            <v>7194.4984134363904</v>
          </cell>
          <cell r="I31">
            <v>8939.3510420757611</v>
          </cell>
          <cell r="J31">
            <v>216104.02090492003</v>
          </cell>
          <cell r="K31">
            <v>48492.999999999971</v>
          </cell>
          <cell r="L31">
            <v>563354</v>
          </cell>
          <cell r="M31">
            <v>374173</v>
          </cell>
          <cell r="N31">
            <v>24579857.315105237</v>
          </cell>
          <cell r="O31">
            <v>48669253.684894755</v>
          </cell>
          <cell r="P31">
            <v>73249111.00000003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arto consumo PB-1"/>
      <sheetName val="Reparto consumo PB-2"/>
      <sheetName val="Cuadre"/>
      <sheetName val="Márgenes"/>
      <sheetName val="Importaciones e impuestos"/>
      <sheetName val="Hoja1"/>
      <sheetName val="Tabla 3_después de ajustes"/>
      <sheetName val="Hoja2"/>
      <sheetName val="Hoja3"/>
      <sheetName val="Tabla3_DEF_a publicar"/>
    </sheetNames>
    <sheetDataSet>
      <sheetData sheetId="0"/>
      <sheetData sheetId="1"/>
      <sheetData sheetId="2">
        <row r="4">
          <cell r="B4" t="str">
            <v>Productos</v>
          </cell>
        </row>
        <row r="7">
          <cell r="B7" t="str">
            <v>1- Servicios de alojamiento</v>
          </cell>
        </row>
        <row r="8">
          <cell r="B8" t="str">
            <v>1.1.1 - Hoteles y similares</v>
          </cell>
        </row>
        <row r="9">
          <cell r="B9" t="str">
            <v>1.1.2 - Servicios de alquiler inmobiliario</v>
          </cell>
        </row>
        <row r="10">
          <cell r="B10" t="str">
            <v>2.-Servicios de provisión de alimentación y bebidas</v>
          </cell>
        </row>
        <row r="11">
          <cell r="B11" t="str">
            <v>3.- Servicios de transporte de pasajeros</v>
          </cell>
        </row>
        <row r="12">
          <cell r="B12" t="str">
            <v>3.1.- Interubano por ferrocarril</v>
          </cell>
        </row>
        <row r="13">
          <cell r="B13" t="str">
            <v>3.2.- Carretera</v>
          </cell>
        </row>
        <row r="14">
          <cell r="B14" t="str">
            <v>3.3.- Marítimo</v>
          </cell>
        </row>
        <row r="15">
          <cell r="B15" t="str">
            <v>3.4.- Aéreo</v>
          </cell>
        </row>
        <row r="16">
          <cell r="B16" t="str">
            <v>3.6.- Alquiler de bienes de equipo de transporte</v>
          </cell>
        </row>
        <row r="17">
          <cell r="B17" t="str">
            <v>4.- Agencia de viajes, tour operador y guías turísticos</v>
          </cell>
        </row>
        <row r="18">
          <cell r="B18" t="str">
            <v>5.- Servicios culturales</v>
          </cell>
        </row>
        <row r="19">
          <cell r="B19" t="str">
            <v>6.- Servicios recreativos y otros servicios de entretenimiento</v>
          </cell>
        </row>
      </sheetData>
      <sheetData sheetId="3"/>
      <sheetData sheetId="4"/>
      <sheetData sheetId="5"/>
      <sheetData sheetId="6"/>
      <sheetData sheetId="7">
        <row r="6">
          <cell r="C6">
            <v>3043026</v>
          </cell>
          <cell r="D6">
            <v>2613798.4968559197</v>
          </cell>
          <cell r="E6">
            <v>24488754</v>
          </cell>
          <cell r="F6">
            <v>2478806.0063326992</v>
          </cell>
          <cell r="G6">
            <v>11969788</v>
          </cell>
          <cell r="H6">
            <v>3321763.3772110036</v>
          </cell>
          <cell r="I6">
            <v>356881.8203408444</v>
          </cell>
          <cell r="J6">
            <v>249531.99619334223</v>
          </cell>
          <cell r="K6">
            <v>971855.01906368032</v>
          </cell>
          <cell r="L6">
            <v>129165.32789206687</v>
          </cell>
          <cell r="M6">
            <v>84535.562482082561</v>
          </cell>
          <cell r="N6">
            <v>84150.956207677838</v>
          </cell>
          <cell r="O6">
            <v>105119.47082538878</v>
          </cell>
          <cell r="P6">
            <v>104641.58754537198</v>
          </cell>
          <cell r="Q6">
            <v>522504.64</v>
          </cell>
          <cell r="R6">
            <v>72825.130418671732</v>
          </cell>
          <cell r="S6">
            <v>219328.3713527112</v>
          </cell>
          <cell r="T6">
            <v>215643.45892644732</v>
          </cell>
          <cell r="U6">
            <v>2563604</v>
          </cell>
          <cell r="V6">
            <v>390837.17342905805</v>
          </cell>
          <cell r="W6">
            <v>2208797</v>
          </cell>
          <cell r="X6">
            <v>330872.27626760944</v>
          </cell>
          <cell r="Y6">
            <v>46534193.884064712</v>
          </cell>
          <cell r="Z6">
            <v>9992035.7872798666</v>
          </cell>
          <cell r="AA6">
            <v>1681484.5827379301</v>
          </cell>
          <cell r="AB6">
            <v>311842.32230989658</v>
          </cell>
          <cell r="AC6">
            <v>48215678.466802642</v>
          </cell>
          <cell r="AD6">
            <v>1810382.7145481843</v>
          </cell>
          <cell r="AE6">
            <v>415670.6584225531</v>
          </cell>
          <cell r="AG6">
            <v>-195162.4795067611</v>
          </cell>
          <cell r="AH6">
            <v>568.87452934343992</v>
          </cell>
          <cell r="AJ6">
            <v>1942268.1081347531</v>
          </cell>
          <cell r="AK6">
            <v>604602.58000297786</v>
          </cell>
          <cell r="AN6">
            <v>10303878.109589765</v>
          </cell>
          <cell r="AO6">
            <v>11324720.22254464</v>
          </cell>
        </row>
        <row r="7">
          <cell r="C7">
            <v>2767099</v>
          </cell>
          <cell r="D7">
            <v>2535305.8023257195</v>
          </cell>
          <cell r="E7">
            <v>24482552</v>
          </cell>
          <cell r="F7">
            <v>2477918.0106424666</v>
          </cell>
          <cell r="G7">
            <v>109034</v>
          </cell>
          <cell r="H7">
            <v>83887.499008566912</v>
          </cell>
          <cell r="I7">
            <v>1772.2129605146265</v>
          </cell>
          <cell r="J7">
            <v>179.34649031098337</v>
          </cell>
          <cell r="K7">
            <v>4826.0627534372788</v>
          </cell>
          <cell r="L7">
            <v>488.39357127723321</v>
          </cell>
          <cell r="M7">
            <v>201.88643507091896</v>
          </cell>
          <cell r="N7">
            <v>20.43074076201956</v>
          </cell>
          <cell r="O7">
            <v>250.84913638477886</v>
          </cell>
          <cell r="P7">
            <v>25.385725762375152</v>
          </cell>
          <cell r="Q7">
            <v>508.50240000000002</v>
          </cell>
          <cell r="R7">
            <v>51.460023590070755</v>
          </cell>
          <cell r="S7">
            <v>2888</v>
          </cell>
          <cell r="T7">
            <v>292.26321867531857</v>
          </cell>
          <cell r="U7">
            <v>22957</v>
          </cell>
          <cell r="V7">
            <v>2698.0832990368212</v>
          </cell>
          <cell r="W7">
            <v>5416</v>
          </cell>
          <cell r="X7">
            <v>548.09473419166397</v>
          </cell>
          <cell r="Y7">
            <v>27397505.513685409</v>
          </cell>
          <cell r="Z7">
            <v>5101414.7697803602</v>
          </cell>
          <cell r="AA7">
            <v>1567022.486314591</v>
          </cell>
          <cell r="AB7">
            <v>281586.62795550184</v>
          </cell>
          <cell r="AC7">
            <v>28964528</v>
          </cell>
          <cell r="AD7">
            <v>397801</v>
          </cell>
          <cell r="AE7">
            <v>0</v>
          </cell>
          <cell r="AG7">
            <v>0</v>
          </cell>
          <cell r="AH7">
            <v>0</v>
          </cell>
          <cell r="AJ7">
            <v>446109</v>
          </cell>
          <cell r="AK7">
            <v>189493.08157332955</v>
          </cell>
          <cell r="AN7">
            <v>5383001.3977358621</v>
          </cell>
          <cell r="AO7">
            <v>5572494.4793091919</v>
          </cell>
        </row>
        <row r="8">
          <cell r="C8">
            <v>2671290</v>
          </cell>
          <cell r="D8">
            <v>2525610.0105258361</v>
          </cell>
          <cell r="E8">
            <v>360</v>
          </cell>
          <cell r="F8">
            <v>340.36723971912483</v>
          </cell>
          <cell r="G8">
            <v>86292</v>
          </cell>
          <cell r="H8">
            <v>81586.027360674227</v>
          </cell>
          <cell r="U8">
            <v>444</v>
          </cell>
          <cell r="V8">
            <v>419.78626232025397</v>
          </cell>
          <cell r="Y8">
            <v>2758386</v>
          </cell>
          <cell r="Z8">
            <v>2607956.1913885497</v>
          </cell>
          <cell r="AA8">
            <v>145695</v>
          </cell>
          <cell r="AB8">
            <v>137749.45830799415</v>
          </cell>
          <cell r="AC8">
            <v>2904081</v>
          </cell>
          <cell r="AD8">
            <v>365530</v>
          </cell>
          <cell r="AE8">
            <v>0</v>
          </cell>
          <cell r="AG8">
            <v>0</v>
          </cell>
          <cell r="AH8">
            <v>0</v>
          </cell>
          <cell r="AJ8">
            <v>185437</v>
          </cell>
          <cell r="AK8">
            <v>181550.2211962257</v>
          </cell>
          <cell r="AN8">
            <v>2745705.6496965438</v>
          </cell>
          <cell r="AO8">
            <v>2927255.8708927697</v>
          </cell>
        </row>
        <row r="9">
          <cell r="C9">
            <v>95809</v>
          </cell>
          <cell r="D9">
            <v>9695.7917998835164</v>
          </cell>
          <cell r="E9">
            <v>24482192</v>
          </cell>
          <cell r="F9">
            <v>2477577.6434027473</v>
          </cell>
          <cell r="G9">
            <v>22742</v>
          </cell>
          <cell r="H9">
            <v>2301.4716478926921</v>
          </cell>
          <cell r="I9">
            <v>1772.2129605146265</v>
          </cell>
          <cell r="J9">
            <v>179.34649031098337</v>
          </cell>
          <cell r="K9">
            <v>4826.0627534372788</v>
          </cell>
          <cell r="L9">
            <v>488.39357127723321</v>
          </cell>
          <cell r="M9">
            <v>201.88643507091896</v>
          </cell>
          <cell r="N9">
            <v>20.43074076201956</v>
          </cell>
          <cell r="O9">
            <v>250.84913638477886</v>
          </cell>
          <cell r="P9">
            <v>25.385725762375152</v>
          </cell>
          <cell r="Q9">
            <v>508.50240000000002</v>
          </cell>
          <cell r="R9">
            <v>51.460023590070755</v>
          </cell>
          <cell r="S9">
            <v>2888</v>
          </cell>
          <cell r="T9">
            <v>292.26321867531857</v>
          </cell>
          <cell r="U9">
            <v>22513</v>
          </cell>
          <cell r="V9">
            <v>2278.2970367165672</v>
          </cell>
          <cell r="W9">
            <v>5416</v>
          </cell>
          <cell r="X9">
            <v>548.09473419166397</v>
          </cell>
          <cell r="Y9">
            <v>24639119.513685409</v>
          </cell>
          <cell r="Z9">
            <v>2493458.5783918099</v>
          </cell>
          <cell r="AA9">
            <v>1421327.486314591</v>
          </cell>
          <cell r="AB9">
            <v>143837.16964750769</v>
          </cell>
          <cell r="AC9">
            <v>26060447</v>
          </cell>
          <cell r="AD9">
            <v>32271</v>
          </cell>
          <cell r="AE9">
            <v>0</v>
          </cell>
          <cell r="AG9">
            <v>0</v>
          </cell>
          <cell r="AH9">
            <v>0</v>
          </cell>
          <cell r="AJ9">
            <v>260672</v>
          </cell>
          <cell r="AK9">
            <v>7942.8603771038561</v>
          </cell>
          <cell r="AN9">
            <v>2637295.7480393178</v>
          </cell>
          <cell r="AO9">
            <v>2645238.6084164218</v>
          </cell>
        </row>
        <row r="10">
          <cell r="C10">
            <v>235631</v>
          </cell>
          <cell r="D10">
            <v>64397.530115625501</v>
          </cell>
          <cell r="E10">
            <v>141</v>
          </cell>
          <cell r="F10">
            <v>38.535047367719848</v>
          </cell>
          <cell r="G10">
            <v>11831154</v>
          </cell>
          <cell r="H10">
            <v>3233433.1901048804</v>
          </cell>
          <cell r="M10">
            <v>267.95835927594698</v>
          </cell>
          <cell r="N10">
            <v>73.232539484220638</v>
          </cell>
          <cell r="O10">
            <v>332.94521738343377</v>
          </cell>
          <cell r="P10">
            <v>90.993331366853937</v>
          </cell>
          <cell r="S10">
            <v>13</v>
          </cell>
          <cell r="T10">
            <v>3.5528767076621133</v>
          </cell>
          <cell r="U10">
            <v>19615</v>
          </cell>
          <cell r="V10">
            <v>5360.7443554455658</v>
          </cell>
          <cell r="W10">
            <v>1546</v>
          </cell>
          <cell r="X10">
            <v>422.51903000350978</v>
          </cell>
          <cell r="Y10">
            <v>12088700.903576661</v>
          </cell>
          <cell r="Z10">
            <v>3303820.2974008811</v>
          </cell>
          <cell r="AA10">
            <v>84645.096423339099</v>
          </cell>
          <cell r="AB10">
            <v>23133.3531923304</v>
          </cell>
          <cell r="AC10">
            <v>12173346</v>
          </cell>
          <cell r="AD10">
            <v>41320</v>
          </cell>
          <cell r="AE10">
            <v>0</v>
          </cell>
          <cell r="AG10">
            <v>0</v>
          </cell>
          <cell r="AH10">
            <v>0</v>
          </cell>
          <cell r="AJ10">
            <v>1090359</v>
          </cell>
          <cell r="AK10">
            <v>299808.1079182924</v>
          </cell>
          <cell r="AN10">
            <v>3326953.6505932114</v>
          </cell>
          <cell r="AO10">
            <v>3626761.7585115037</v>
          </cell>
        </row>
        <row r="11">
          <cell r="C11">
            <v>80</v>
          </cell>
          <cell r="D11">
            <v>11.145178244041599</v>
          </cell>
          <cell r="E11">
            <v>5578</v>
          </cell>
          <cell r="F11">
            <v>777.0975530658003</v>
          </cell>
          <cell r="G11">
            <v>633</v>
          </cell>
          <cell r="H11">
            <v>88.186222855979139</v>
          </cell>
          <cell r="I11">
            <v>355109.60738032975</v>
          </cell>
          <cell r="J11">
            <v>249352.64970303126</v>
          </cell>
          <cell r="K11">
            <v>967028.956310243</v>
          </cell>
          <cell r="L11">
            <v>128676.93432078963</v>
          </cell>
          <cell r="M11">
            <v>84065.717687735698</v>
          </cell>
          <cell r="N11">
            <v>84057.292927431597</v>
          </cell>
          <cell r="O11">
            <v>104535.67647162057</v>
          </cell>
          <cell r="P11">
            <v>104525.20848824274</v>
          </cell>
          <cell r="Q11">
            <v>521996.13760000002</v>
          </cell>
          <cell r="R11">
            <v>72773.670395081659</v>
          </cell>
          <cell r="U11">
            <v>11482</v>
          </cell>
          <cell r="V11">
            <v>1599.61170747607</v>
          </cell>
          <cell r="W11">
            <v>2055</v>
          </cell>
          <cell r="X11">
            <v>286.29176614381851</v>
          </cell>
          <cell r="Y11">
            <v>2052564.0954499289</v>
          </cell>
          <cell r="Z11">
            <v>642148.08826236264</v>
          </cell>
          <cell r="AC11">
            <v>2052564.0954499289</v>
          </cell>
          <cell r="AD11">
            <v>1063121.7145481843</v>
          </cell>
          <cell r="AE11">
            <v>344887.92225172766</v>
          </cell>
          <cell r="AG11">
            <v>-195166.4795067611</v>
          </cell>
          <cell r="AH11">
            <v>568.87452934343992</v>
          </cell>
          <cell r="AJ11">
            <v>85725.108134753042</v>
          </cell>
          <cell r="AK11">
            <v>24299.881469301632</v>
          </cell>
          <cell r="AN11">
            <v>642148.08826236264</v>
          </cell>
          <cell r="AO11">
            <v>1011904.7665127354</v>
          </cell>
        </row>
        <row r="12">
          <cell r="I12">
            <v>352963.27151561773</v>
          </cell>
          <cell r="J12">
            <v>249053.63350573383</v>
          </cell>
          <cell r="Y12">
            <v>352963.27151561773</v>
          </cell>
          <cell r="Z12">
            <v>249053.63350573383</v>
          </cell>
          <cell r="AC12">
            <v>352963.27151561773</v>
          </cell>
          <cell r="AD12">
            <v>18574.643385581807</v>
          </cell>
          <cell r="AG12">
            <v>-45316.230905653967</v>
          </cell>
          <cell r="AJ12">
            <v>-863.30455208001035</v>
          </cell>
          <cell r="AN12">
            <v>249053.63350573383</v>
          </cell>
          <cell r="AO12">
            <v>249053.63350573383</v>
          </cell>
        </row>
        <row r="13">
          <cell r="K13">
            <v>961184.0878865039</v>
          </cell>
          <cell r="L13">
            <v>127862.65806584535</v>
          </cell>
          <cell r="Q13">
            <v>710.70580000000007</v>
          </cell>
          <cell r="R13">
            <v>94.542485498931086</v>
          </cell>
          <cell r="Y13">
            <v>961894.79368650389</v>
          </cell>
          <cell r="Z13">
            <v>127957.20055134429</v>
          </cell>
          <cell r="AC13">
            <v>961894.79368650389</v>
          </cell>
          <cell r="AD13">
            <v>50582.179793734009</v>
          </cell>
          <cell r="AG13">
            <v>-123404.4547538083</v>
          </cell>
          <cell r="AJ13">
            <v>-2350.9375207685744</v>
          </cell>
          <cell r="AN13">
            <v>127957.20055134429</v>
          </cell>
          <cell r="AO13">
            <v>127957.20055134429</v>
          </cell>
        </row>
        <row r="14">
          <cell r="M14">
            <v>84055.929254520132</v>
          </cell>
          <cell r="N14">
            <v>84055.929254520132</v>
          </cell>
          <cell r="Q14">
            <v>65.865800000000007</v>
          </cell>
          <cell r="R14">
            <v>65.565817682695069</v>
          </cell>
          <cell r="Y14">
            <v>84121.795054520131</v>
          </cell>
          <cell r="Z14">
            <v>84121.49507220283</v>
          </cell>
          <cell r="AC14">
            <v>84121.795054520131</v>
          </cell>
          <cell r="AD14">
            <v>139461.4363711781</v>
          </cell>
          <cell r="AE14">
            <v>120411.06707040063</v>
          </cell>
          <cell r="AG14">
            <v>-11792.859627275948</v>
          </cell>
          <cell r="AH14">
            <v>253.67578333312468</v>
          </cell>
          <cell r="AJ14">
            <v>2447.8424363810941</v>
          </cell>
          <cell r="AK14">
            <v>64.268851941749958</v>
          </cell>
          <cell r="AN14">
            <v>84121.49507220283</v>
          </cell>
          <cell r="AO14">
            <v>204850.50677787833</v>
          </cell>
        </row>
        <row r="15">
          <cell r="P15">
            <v>104523.5140892504</v>
          </cell>
          <cell r="Y15">
            <v>104523.5140892504</v>
          </cell>
          <cell r="Z15">
            <v>104523.5140892504</v>
          </cell>
          <cell r="AC15">
            <v>104523.5140892504</v>
          </cell>
          <cell r="AD15">
            <v>173284.45499769045</v>
          </cell>
          <cell r="AE15">
            <v>149613.87660923932</v>
          </cell>
          <cell r="AG15">
            <v>-14652.934220022882</v>
          </cell>
          <cell r="AH15">
            <v>315.19874601031529</v>
          </cell>
          <cell r="AJ15">
            <v>3041.5077712205371</v>
          </cell>
          <cell r="AK15">
            <v>79.672983272481716</v>
          </cell>
          <cell r="AN15">
            <v>104523.5140892504</v>
          </cell>
          <cell r="AO15">
            <v>254532.26242777251</v>
          </cell>
        </row>
        <row r="16">
          <cell r="C16">
            <v>80</v>
          </cell>
          <cell r="D16">
            <v>11.145178244041599</v>
          </cell>
          <cell r="E16">
            <v>5578</v>
          </cell>
          <cell r="F16">
            <v>777.0975530658003</v>
          </cell>
          <cell r="G16">
            <v>633</v>
          </cell>
          <cell r="H16">
            <v>88.186222855979139</v>
          </cell>
          <cell r="I16">
            <v>2146.3358647119903</v>
          </cell>
          <cell r="J16">
            <v>299.01619729742856</v>
          </cell>
          <cell r="K16">
            <v>5844.8684237391017</v>
          </cell>
          <cell r="L16">
            <v>814.27625494428412</v>
          </cell>
          <cell r="M16">
            <v>9.7884332155597082</v>
          </cell>
          <cell r="N16">
            <v>1.3636729114663773</v>
          </cell>
          <cell r="O16">
            <v>12.162382370171096</v>
          </cell>
          <cell r="P16">
            <v>1.6943989923468248</v>
          </cell>
          <cell r="Q16">
            <v>521219.56599999999</v>
          </cell>
          <cell r="R16">
            <v>72613.562091900036</v>
          </cell>
          <cell r="U16">
            <v>11482</v>
          </cell>
          <cell r="V16">
            <v>1599.61170747607</v>
          </cell>
          <cell r="W16">
            <v>2055</v>
          </cell>
          <cell r="X16">
            <v>286.29176614381851</v>
          </cell>
          <cell r="Y16">
            <v>549060.72110403678</v>
          </cell>
          <cell r="Z16">
            <v>76492.245043831281</v>
          </cell>
          <cell r="AC16">
            <v>549060.72110403678</v>
          </cell>
          <cell r="AD16">
            <v>681219</v>
          </cell>
          <cell r="AE16">
            <v>74862.978572087712</v>
          </cell>
          <cell r="AG16">
            <v>0</v>
          </cell>
          <cell r="AH16">
            <v>0</v>
          </cell>
          <cell r="AJ16">
            <v>83450</v>
          </cell>
          <cell r="AK16">
            <v>24155.939634087401</v>
          </cell>
          <cell r="AN16">
            <v>76492.245043831281</v>
          </cell>
          <cell r="AO16">
            <v>175511.16325000639</v>
          </cell>
        </row>
        <row r="17">
          <cell r="C17">
            <v>9479</v>
          </cell>
          <cell r="D17">
            <v>9479</v>
          </cell>
          <cell r="S17">
            <v>215157.3713527112</v>
          </cell>
          <cell r="T17">
            <v>215157.3713527112</v>
          </cell>
          <cell r="Y17">
            <v>224636.3713527112</v>
          </cell>
          <cell r="Z17">
            <v>224636.3713527112</v>
          </cell>
          <cell r="AA17">
            <v>3084</v>
          </cell>
          <cell r="AB17">
            <v>3084</v>
          </cell>
          <cell r="AC17">
            <v>227720.3713527112</v>
          </cell>
          <cell r="AD17">
            <v>232435</v>
          </cell>
          <cell r="AE17">
            <v>70782.736170825461</v>
          </cell>
          <cell r="AG17">
            <v>0</v>
          </cell>
          <cell r="AH17">
            <v>0</v>
          </cell>
          <cell r="AJ17">
            <v>38383</v>
          </cell>
          <cell r="AK17">
            <v>14271.654309115929</v>
          </cell>
          <cell r="AN17">
            <v>227720.3713527112</v>
          </cell>
          <cell r="AO17">
            <v>312774.76183265261</v>
          </cell>
        </row>
        <row r="18">
          <cell r="G18">
            <v>7080</v>
          </cell>
          <cell r="H18">
            <v>1075.3901843737181</v>
          </cell>
          <cell r="U18">
            <v>2509550</v>
          </cell>
          <cell r="V18">
            <v>381178.73406709958</v>
          </cell>
          <cell r="W18">
            <v>21338</v>
          </cell>
          <cell r="X18">
            <v>3241.0558974811302</v>
          </cell>
          <cell r="Y18">
            <v>2537968</v>
          </cell>
          <cell r="Z18">
            <v>385495.18014895439</v>
          </cell>
          <cell r="AA18">
            <v>16030</v>
          </cell>
          <cell r="AB18">
            <v>2434.8170417388001</v>
          </cell>
          <cell r="AC18">
            <v>2553998</v>
          </cell>
          <cell r="AD18">
            <v>41619</v>
          </cell>
          <cell r="AE18">
            <v>0</v>
          </cell>
          <cell r="AG18">
            <v>4</v>
          </cell>
          <cell r="AH18">
            <v>0</v>
          </cell>
          <cell r="AJ18">
            <v>85699</v>
          </cell>
          <cell r="AK18">
            <v>24540.672727303197</v>
          </cell>
          <cell r="AN18">
            <v>387929.99719069316</v>
          </cell>
          <cell r="AO18">
            <v>412470.66991799633</v>
          </cell>
        </row>
        <row r="19">
          <cell r="C19">
            <v>30737</v>
          </cell>
          <cell r="D19">
            <v>4605.019236330646</v>
          </cell>
          <cell r="E19">
            <v>483</v>
          </cell>
          <cell r="F19">
            <v>72.363089798864621</v>
          </cell>
          <cell r="G19">
            <v>21887</v>
          </cell>
          <cell r="H19">
            <v>3279.1116903266047</v>
          </cell>
          <cell r="S19">
            <v>1270</v>
          </cell>
          <cell r="T19">
            <v>190.27147835312229</v>
          </cell>
          <cell r="W19">
            <v>2178442</v>
          </cell>
          <cell r="X19">
            <v>326374.31483978929</v>
          </cell>
          <cell r="Y19">
            <v>2232819</v>
          </cell>
          <cell r="Z19">
            <v>334521.08033459855</v>
          </cell>
          <cell r="AA19">
            <v>10703</v>
          </cell>
          <cell r="AB19">
            <v>1603.5241203255653</v>
          </cell>
          <cell r="AC19">
            <v>2243522</v>
          </cell>
          <cell r="AD19">
            <v>34086</v>
          </cell>
          <cell r="AE19">
            <v>0</v>
          </cell>
          <cell r="AG19">
            <v>0</v>
          </cell>
          <cell r="AH19">
            <v>0</v>
          </cell>
          <cell r="AJ19">
            <v>195993</v>
          </cell>
          <cell r="AK19">
            <v>52189.182005635084</v>
          </cell>
          <cell r="AN19">
            <v>336124.60445492412</v>
          </cell>
          <cell r="AO19">
            <v>388313.78646055923</v>
          </cell>
        </row>
        <row r="20">
          <cell r="C20">
            <v>58856</v>
          </cell>
          <cell r="D20">
            <v>181.37478927611608</v>
          </cell>
          <cell r="E20">
            <v>83831</v>
          </cell>
          <cell r="F20">
            <v>262.85583357809855</v>
          </cell>
          <cell r="G20">
            <v>58763</v>
          </cell>
          <cell r="H20">
            <v>271.92337613047562</v>
          </cell>
          <cell r="I20">
            <v>5502.9937950229505</v>
          </cell>
          <cell r="J20">
            <v>18.561206289893686</v>
          </cell>
          <cell r="K20">
            <v>14985.66706048965</v>
          </cell>
          <cell r="L20">
            <v>50.545588103875367</v>
          </cell>
          <cell r="M20">
            <v>7263.5454542314401</v>
          </cell>
          <cell r="N20">
            <v>16.050564883984237</v>
          </cell>
          <cell r="O20">
            <v>8943.3038163460733</v>
          </cell>
          <cell r="P20">
            <v>19.846159718313793</v>
          </cell>
          <cell r="Q20">
            <v>96955.552304919998</v>
          </cell>
          <cell r="R20">
            <v>338.69680749844645</v>
          </cell>
          <cell r="S20">
            <v>3839.0000000001164</v>
          </cell>
          <cell r="T20">
            <v>28.290223374101348</v>
          </cell>
          <cell r="U20">
            <v>34013</v>
          </cell>
          <cell r="V20">
            <v>352.12299040953064</v>
          </cell>
          <cell r="W20">
            <v>69713</v>
          </cell>
          <cell r="X20">
            <v>583.49087535725823</v>
          </cell>
          <cell r="Y20">
            <v>442666.06243101024</v>
          </cell>
          <cell r="Z20">
            <v>2123.7584146200943</v>
          </cell>
          <cell r="AA20">
            <v>258953099.84211907</v>
          </cell>
          <cell r="AB20">
            <v>1217556.1486030594</v>
          </cell>
          <cell r="AC20">
            <v>259395765.90455008</v>
          </cell>
          <cell r="AD20">
            <v>78173015.285451815</v>
          </cell>
          <cell r="AE20">
            <v>790310.28563840548</v>
          </cell>
          <cell r="AG20">
            <v>195162.47950676107</v>
          </cell>
          <cell r="AH20">
            <v>-570.24263567436719</v>
          </cell>
          <cell r="AJ20">
            <v>16052255.891865246</v>
          </cell>
          <cell r="AK20">
            <v>362791.87354584091</v>
          </cell>
          <cell r="AN20">
            <v>1219679.9070176794</v>
          </cell>
          <cell r="AO20">
            <v>2372211.8235662514</v>
          </cell>
        </row>
        <row r="26">
          <cell r="C26">
            <v>3101882</v>
          </cell>
          <cell r="D26">
            <v>2613979.8716451959</v>
          </cell>
          <cell r="E26">
            <v>24572585</v>
          </cell>
          <cell r="F26">
            <v>2479068.8621662771</v>
          </cell>
          <cell r="G26">
            <v>12028551</v>
          </cell>
          <cell r="H26">
            <v>3322035.300587134</v>
          </cell>
          <cell r="I26">
            <v>362384.81413586735</v>
          </cell>
          <cell r="J26">
            <v>249550.55739963212</v>
          </cell>
          <cell r="K26">
            <v>986840.68612416997</v>
          </cell>
          <cell r="L26">
            <v>129215.87348017075</v>
          </cell>
          <cell r="M26">
            <v>91799.107936314002</v>
          </cell>
          <cell r="N26">
            <v>84167.006772561828</v>
          </cell>
          <cell r="O26">
            <v>114062.77464173485</v>
          </cell>
          <cell r="P26">
            <v>104661.4337050903</v>
          </cell>
          <cell r="Q26">
            <v>619460.19230492006</v>
          </cell>
          <cell r="R26">
            <v>73163.827226170179</v>
          </cell>
          <cell r="S26">
            <v>223167.37135271131</v>
          </cell>
          <cell r="T26">
            <v>215671.74914982141</v>
          </cell>
          <cell r="U26">
            <v>2597617</v>
          </cell>
          <cell r="V26">
            <v>391189.2964194676</v>
          </cell>
          <cell r="W26">
            <v>2278510</v>
          </cell>
          <cell r="X26">
            <v>331455.76714296668</v>
          </cell>
          <cell r="Y26">
            <v>46976859.946495719</v>
          </cell>
          <cell r="Z26">
            <v>9994159.5456944872</v>
          </cell>
          <cell r="AA26">
            <v>260634584.42485699</v>
          </cell>
          <cell r="AB26">
            <v>1529398.4709129559</v>
          </cell>
          <cell r="AC26">
            <v>307611444.37135273</v>
          </cell>
          <cell r="AD26">
            <v>79983398</v>
          </cell>
          <cell r="AE26">
            <v>1205980.9440609585</v>
          </cell>
          <cell r="AG26">
            <v>0</v>
          </cell>
          <cell r="AH26">
            <v>-1.3681063309272758</v>
          </cell>
          <cell r="AJ26">
            <v>17994524</v>
          </cell>
          <cell r="AK26">
            <v>967394.45354881871</v>
          </cell>
          <cell r="AO26">
            <v>13696932.046110891</v>
          </cell>
        </row>
        <row r="27">
          <cell r="C27">
            <v>1689496</v>
          </cell>
          <cell r="D27">
            <v>1423751.3023464696</v>
          </cell>
          <cell r="E27">
            <v>3808941</v>
          </cell>
          <cell r="F27">
            <v>384274.87506619596</v>
          </cell>
          <cell r="G27">
            <v>5365988</v>
          </cell>
          <cell r="H27">
            <v>1481974.1428977568</v>
          </cell>
          <cell r="I27">
            <v>203525.60039679939</v>
          </cell>
          <cell r="J27">
            <v>140154.67823956229</v>
          </cell>
          <cell r="K27">
            <v>554237.74756772327</v>
          </cell>
          <cell r="L27">
            <v>72571.303225163705</v>
          </cell>
          <cell r="M27">
            <v>74964.471070533633</v>
          </cell>
          <cell r="N27">
            <v>68731.98755561313</v>
          </cell>
          <cell r="O27">
            <v>93145.301322396088</v>
          </cell>
          <cell r="P27">
            <v>85468.031177698722</v>
          </cell>
          <cell r="Q27">
            <v>320780.26400000002</v>
          </cell>
          <cell r="R27">
            <v>37887.037947563134</v>
          </cell>
          <cell r="S27">
            <v>76876.371352711343</v>
          </cell>
          <cell r="T27">
            <v>74294.290323140653</v>
          </cell>
          <cell r="U27">
            <v>1369652</v>
          </cell>
          <cell r="V27">
            <v>206263.35684572309</v>
          </cell>
          <cell r="W27">
            <v>983461</v>
          </cell>
          <cell r="X27">
            <v>143064.46766096665</v>
          </cell>
          <cell r="Y27">
            <v>14541067.755710164</v>
          </cell>
          <cell r="Z27">
            <v>4118435.4732858539</v>
          </cell>
          <cell r="AA27">
            <v>138070836.61564255</v>
          </cell>
          <cell r="AB27">
            <v>793981.79875599081</v>
          </cell>
          <cell r="AC27">
            <v>152611904.3713527</v>
          </cell>
        </row>
        <row r="28">
          <cell r="C28">
            <v>1412386</v>
          </cell>
          <cell r="D28">
            <v>1190228.5692987263</v>
          </cell>
          <cell r="E28">
            <v>20763644</v>
          </cell>
          <cell r="F28">
            <v>2094793.9871000811</v>
          </cell>
          <cell r="G28">
            <v>6662563</v>
          </cell>
          <cell r="H28">
            <v>1840061.1576893772</v>
          </cell>
          <cell r="I28">
            <v>158859.21373906796</v>
          </cell>
          <cell r="J28">
            <v>109395.87916006983</v>
          </cell>
          <cell r="K28">
            <v>432602.93855644669</v>
          </cell>
          <cell r="L28">
            <v>56644.570255007042</v>
          </cell>
          <cell r="M28">
            <v>16834.636865780369</v>
          </cell>
          <cell r="N28">
            <v>15435.019216948698</v>
          </cell>
          <cell r="O28">
            <v>20917.473319338766</v>
          </cell>
          <cell r="P28">
            <v>19193.402527391576</v>
          </cell>
          <cell r="Q28">
            <v>298679.92830492003</v>
          </cell>
          <cell r="R28">
            <v>35276.789278607044</v>
          </cell>
          <cell r="S28">
            <v>146290.99999999997</v>
          </cell>
          <cell r="T28">
            <v>141377.45882668076</v>
          </cell>
          <cell r="U28">
            <v>1227965</v>
          </cell>
          <cell r="V28">
            <v>184925.93957374452</v>
          </cell>
          <cell r="W28">
            <v>1295049</v>
          </cell>
          <cell r="X28">
            <v>188391.29948200003</v>
          </cell>
          <cell r="Y28">
            <v>32435792.190785557</v>
          </cell>
          <cell r="Z28">
            <v>5875724.0724086333</v>
          </cell>
          <cell r="AA28">
            <v>122563747.80921444</v>
          </cell>
          <cell r="AB28">
            <v>735416.67215696513</v>
          </cell>
          <cell r="AC28">
            <v>154999540.00000003</v>
          </cell>
        </row>
        <row r="29">
          <cell r="C29">
            <v>882901</v>
          </cell>
          <cell r="D29">
            <v>744027.47836810525</v>
          </cell>
          <cell r="E29">
            <v>536358</v>
          </cell>
          <cell r="F29">
            <v>54111.865592235416</v>
          </cell>
          <cell r="G29">
            <v>2983145</v>
          </cell>
          <cell r="H29">
            <v>823882.52722792688</v>
          </cell>
          <cell r="I29">
            <v>90441.05407618577</v>
          </cell>
          <cell r="J29">
            <v>62280.798135377998</v>
          </cell>
          <cell r="K29">
            <v>246287.67094217663</v>
          </cell>
          <cell r="L29">
            <v>32248.646590748594</v>
          </cell>
          <cell r="M29">
            <v>9461.4995461600138</v>
          </cell>
          <cell r="N29">
            <v>8674.878376080831</v>
          </cell>
          <cell r="O29">
            <v>11756.158799007382</v>
          </cell>
          <cell r="P29">
            <v>10787.186605213647</v>
          </cell>
          <cell r="Q29">
            <v>80451.620200000005</v>
          </cell>
          <cell r="R29">
            <v>9502.0608482956304</v>
          </cell>
          <cell r="S29">
            <v>97459</v>
          </cell>
          <cell r="T29">
            <v>94185.601026648816</v>
          </cell>
          <cell r="U29">
            <v>651611</v>
          </cell>
          <cell r="V29">
            <v>98129.650610226876</v>
          </cell>
          <cell r="W29">
            <v>915572</v>
          </cell>
          <cell r="X29">
            <v>133188.62749543352</v>
          </cell>
          <cell r="Y29">
            <v>6505444.0035635298</v>
          </cell>
          <cell r="Z29">
            <v>2071019.3208762934</v>
          </cell>
          <cell r="AA29">
            <v>74602205.996436477</v>
          </cell>
          <cell r="AB29">
            <v>429002.93182916002</v>
          </cell>
          <cell r="AC29">
            <v>81107650</v>
          </cell>
        </row>
        <row r="30">
          <cell r="C30">
            <v>-4598</v>
          </cell>
          <cell r="D30">
            <v>-3874.7700427755185</v>
          </cell>
          <cell r="E30">
            <v>1292537</v>
          </cell>
          <cell r="F30">
            <v>130400.94193988192</v>
          </cell>
          <cell r="G30">
            <v>36222</v>
          </cell>
          <cell r="H30">
            <v>10003.762103836711</v>
          </cell>
          <cell r="I30">
            <v>1386.442874224819</v>
          </cell>
          <cell r="J30">
            <v>954.75190617626708</v>
          </cell>
          <cell r="K30">
            <v>3775.539658124344</v>
          </cell>
          <cell r="L30">
            <v>494.36516110785584</v>
          </cell>
          <cell r="M30">
            <v>178.63890618396465</v>
          </cell>
          <cell r="N30">
            <v>163.7870167219896</v>
          </cell>
          <cell r="O30">
            <v>221.9634782556225</v>
          </cell>
          <cell r="P30">
            <v>203.66868978393239</v>
          </cell>
          <cell r="Q30">
            <v>2124.2872000000002</v>
          </cell>
          <cell r="R30">
            <v>250.8974484724616</v>
          </cell>
          <cell r="S30">
            <v>339</v>
          </cell>
          <cell r="T30">
            <v>327.61385554986146</v>
          </cell>
          <cell r="U30">
            <v>13000</v>
          </cell>
          <cell r="V30">
            <v>1957.7408268628819</v>
          </cell>
          <cell r="W30">
            <v>5304</v>
          </cell>
          <cell r="X30">
            <v>771.57501565773032</v>
          </cell>
          <cell r="Y30">
            <v>1350490.8721167885</v>
          </cell>
          <cell r="Z30">
            <v>141654.33392127609</v>
          </cell>
          <cell r="AA30">
            <v>-707711.87211678852</v>
          </cell>
          <cell r="AB30">
            <v>-4069.7250700992463</v>
          </cell>
          <cell r="AC30">
            <v>642779</v>
          </cell>
        </row>
        <row r="31">
          <cell r="C31">
            <v>534083</v>
          </cell>
          <cell r="D31">
            <v>450075.86097339651</v>
          </cell>
          <cell r="E31">
            <v>18934749</v>
          </cell>
          <cell r="F31">
            <v>1910281.1795679636</v>
          </cell>
          <cell r="G31">
            <v>3643196</v>
          </cell>
          <cell r="H31">
            <v>1006174.8683576136</v>
          </cell>
          <cell r="I31">
            <v>67031.716788657373</v>
          </cell>
          <cell r="J31">
            <v>46160.329118515569</v>
          </cell>
          <cell r="K31">
            <v>182539.72795614571</v>
          </cell>
          <cell r="L31">
            <v>23901.558503150591</v>
          </cell>
          <cell r="M31">
            <v>7194.4984134363904</v>
          </cell>
          <cell r="N31">
            <v>6596.3538241458773</v>
          </cell>
          <cell r="O31">
            <v>8939.3510420757611</v>
          </cell>
          <cell r="P31">
            <v>8202.5472323939975</v>
          </cell>
          <cell r="Q31">
            <v>216104.02090492003</v>
          </cell>
          <cell r="R31">
            <v>25523.830981838953</v>
          </cell>
          <cell r="S31">
            <v>48492.999999999971</v>
          </cell>
          <cell r="T31">
            <v>46864.243944482077</v>
          </cell>
          <cell r="U31">
            <v>563354</v>
          </cell>
          <cell r="V31">
            <v>84838.548136654761</v>
          </cell>
          <cell r="W31">
            <v>374173</v>
          </cell>
          <cell r="X31">
            <v>54431.09697090878</v>
          </cell>
          <cell r="Y31">
            <v>24579857.315105237</v>
          </cell>
          <cell r="Z31">
            <v>3663050.4176110639</v>
          </cell>
          <cell r="AA31">
            <v>48669253.684894755</v>
          </cell>
          <cell r="AB31">
            <v>310483.46539790434</v>
          </cell>
          <cell r="AC31">
            <v>73249111.00000003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cha"/>
      <sheetName val="eoh"/>
      <sheetName val="aena"/>
      <sheetName val="ecta_turistas"/>
      <sheetName val="ecta_em"/>
      <sheetName val="ecta_gmd"/>
    </sheetNames>
    <sheetDataSet>
      <sheetData sheetId="0"/>
      <sheetData sheetId="1"/>
      <sheetData sheetId="2"/>
      <sheetData sheetId="3">
        <row r="68">
          <cell r="F68">
            <v>8923636.7771118917</v>
          </cell>
          <cell r="G68">
            <v>7075625.9600050505</v>
          </cell>
          <cell r="H68">
            <v>4036565.5766402716</v>
          </cell>
        </row>
        <row r="73">
          <cell r="F73">
            <v>11381996.87491606</v>
          </cell>
          <cell r="G73">
            <v>9841055.4885811973</v>
          </cell>
          <cell r="H73">
            <v>9648349.6200262588</v>
          </cell>
        </row>
        <row r="78">
          <cell r="F78">
            <v>12005464.26501283</v>
          </cell>
          <cell r="G78">
            <v>10684126.978862589</v>
          </cell>
          <cell r="H78">
            <v>11586323.626220195</v>
          </cell>
        </row>
        <row r="83">
          <cell r="F83">
            <v>11791654.303688116</v>
          </cell>
          <cell r="G83">
            <v>11220083.852542248</v>
          </cell>
          <cell r="H83">
            <v>13073733.824827965</v>
          </cell>
        </row>
        <row r="88">
          <cell r="F88">
            <v>11517037.973257214</v>
          </cell>
          <cell r="G88">
            <v>12561379.241434388</v>
          </cell>
          <cell r="H88">
            <v>13878250.477807397</v>
          </cell>
        </row>
      </sheetData>
      <sheetData sheetId="4">
        <row r="68">
          <cell r="F68">
            <v>5.5310926360000003</v>
          </cell>
          <cell r="G68">
            <v>6.8984887859999997</v>
          </cell>
          <cell r="H68">
            <v>10.175443850088252</v>
          </cell>
        </row>
        <row r="73">
          <cell r="F73">
            <v>4.7491915430000002</v>
          </cell>
          <cell r="G73">
            <v>5.9250163310000001</v>
          </cell>
          <cell r="H73">
            <v>8.9867161597458054</v>
          </cell>
        </row>
        <row r="78">
          <cell r="F78">
            <v>4.5867823010000004</v>
          </cell>
          <cell r="G78">
            <v>5.7007394930000004</v>
          </cell>
          <cell r="H78">
            <v>8.4123120734142294</v>
          </cell>
        </row>
        <row r="83">
          <cell r="F83">
            <v>4.5353797470000003</v>
          </cell>
          <cell r="G83">
            <v>5.9968061830000003</v>
          </cell>
          <cell r="H83">
            <v>8.5834332092293852</v>
          </cell>
        </row>
        <row r="88">
          <cell r="F88">
            <v>4.3389272800000001</v>
          </cell>
          <cell r="G88">
            <v>5.7588836959999998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"/>
      <sheetName val="Tabla 2"/>
      <sheetName val="Tabla 3"/>
      <sheetName val="Agregados"/>
      <sheetName val="Tabla 4"/>
      <sheetName val="Tabla 5"/>
      <sheetName val="Serie ingresos"/>
      <sheetName val="Grado de ocupación"/>
      <sheetName val="Oferta"/>
      <sheetName val="Transporte"/>
      <sheetName val="Excursionismo"/>
      <sheetName val="Turismo emisor"/>
    </sheetNames>
    <sheetDataSet>
      <sheetData sheetId="0"/>
      <sheetData sheetId="1"/>
      <sheetData sheetId="2"/>
      <sheetData sheetId="3">
        <row r="9">
          <cell r="F9">
            <v>11758657.747724619</v>
          </cell>
        </row>
        <row r="10">
          <cell r="F10">
            <v>13696933.414217222</v>
          </cell>
        </row>
        <row r="11">
          <cell r="F11">
            <v>32435792.190785557</v>
          </cell>
        </row>
        <row r="12">
          <cell r="F12">
            <v>6611140.7445655987</v>
          </cell>
        </row>
        <row r="13">
          <cell r="F13">
            <v>6984684.040976041</v>
          </cell>
        </row>
        <row r="14">
          <cell r="F14">
            <v>13962192.479065415</v>
          </cell>
        </row>
      </sheetData>
      <sheetData sheetId="4"/>
      <sheetData sheetId="5"/>
      <sheetData sheetId="6"/>
      <sheetData sheetId="7">
        <row r="8">
          <cell r="K8">
            <v>0.20724975254976544</v>
          </cell>
        </row>
      </sheetData>
      <sheetData sheetId="8">
        <row r="18">
          <cell r="S18">
            <v>1755</v>
          </cell>
          <cell r="T18">
            <v>269119</v>
          </cell>
        </row>
        <row r="28">
          <cell r="S28">
            <v>1190</v>
          </cell>
          <cell r="T28">
            <v>34776</v>
          </cell>
        </row>
        <row r="34">
          <cell r="S34">
            <v>96929</v>
          </cell>
          <cell r="T34">
            <v>998516</v>
          </cell>
        </row>
      </sheetData>
      <sheetData sheetId="9">
        <row r="100">
          <cell r="M100">
            <v>8837351.3732849341</v>
          </cell>
          <cell r="N100">
            <v>40226878.781928524</v>
          </cell>
        </row>
        <row r="101">
          <cell r="M101">
            <v>625373.13596235984</v>
          </cell>
          <cell r="N101">
            <v>2624656.5383681725</v>
          </cell>
        </row>
        <row r="102">
          <cell r="M102">
            <v>188598.49541827364</v>
          </cell>
          <cell r="N102">
            <v>899117.03573836817</v>
          </cell>
        </row>
        <row r="103">
          <cell r="M103">
            <v>849333.84927155974</v>
          </cell>
          <cell r="N103">
            <v>3412818.7058664868</v>
          </cell>
        </row>
        <row r="104">
          <cell r="M104">
            <v>42409.036673538438</v>
          </cell>
          <cell r="N104">
            <v>298430.33526635199</v>
          </cell>
        </row>
        <row r="105">
          <cell r="M105">
            <v>1271630.4803168245</v>
          </cell>
          <cell r="N105">
            <v>5138358.2084962912</v>
          </cell>
        </row>
        <row r="106">
          <cell r="M106">
            <v>54965.186504374586</v>
          </cell>
          <cell r="N106">
            <v>202779.58678354687</v>
          </cell>
        </row>
        <row r="107">
          <cell r="M107">
            <v>2480736.4594351999</v>
          </cell>
          <cell r="N107">
            <v>8643001.6329062711</v>
          </cell>
        </row>
        <row r="108">
          <cell r="M108">
            <v>371687.65978832322</v>
          </cell>
          <cell r="N108">
            <v>1599280.5146325016</v>
          </cell>
        </row>
        <row r="109">
          <cell r="M109">
            <v>11256588.323344611</v>
          </cell>
          <cell r="N109">
            <v>50434726.660013482</v>
          </cell>
        </row>
      </sheetData>
      <sheetData sheetId="10"/>
      <sheetData sheetId="11">
        <row r="34">
          <cell r="I34">
            <v>25978674</v>
          </cell>
          <cell r="K34">
            <v>113480048</v>
          </cell>
        </row>
        <row r="38">
          <cell r="I38">
            <v>28120283</v>
          </cell>
          <cell r="K38">
            <v>117867540</v>
          </cell>
        </row>
        <row r="42">
          <cell r="I42">
            <v>31796819</v>
          </cell>
          <cell r="K42">
            <v>131476958</v>
          </cell>
        </row>
        <row r="46">
          <cell r="I46">
            <v>31631486</v>
          </cell>
          <cell r="K46">
            <v>128669700</v>
          </cell>
        </row>
        <row r="50">
          <cell r="I50">
            <v>29057115</v>
          </cell>
          <cell r="K50">
            <v>123556000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5D40-AEFB-4D8C-9C75-0102E5F1AB45}">
  <dimension ref="B3:H26"/>
  <sheetViews>
    <sheetView showGridLines="0" tabSelected="1" workbookViewId="0">
      <selection activeCell="B2" sqref="B2"/>
    </sheetView>
  </sheetViews>
  <sheetFormatPr baseColWidth="10" defaultRowHeight="14.5"/>
  <cols>
    <col min="2" max="2" width="67.54296875" customWidth="1"/>
    <col min="3" max="3" width="14.1796875" customWidth="1"/>
    <col min="4" max="5" width="14.453125" customWidth="1"/>
    <col min="6" max="6" width="16.1796875" customWidth="1"/>
    <col min="7" max="7" width="14.453125" customWidth="1"/>
    <col min="8" max="8" width="17" customWidth="1"/>
  </cols>
  <sheetData>
    <row r="3" spans="2:8" ht="18.5">
      <c r="B3" s="1"/>
    </row>
    <row r="4" spans="2:8" ht="15" thickBot="1"/>
    <row r="5" spans="2:8" ht="59.25" customHeight="1" thickBot="1">
      <c r="C5" s="133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3" t="s">
        <v>5</v>
      </c>
    </row>
    <row r="6" spans="2:8">
      <c r="B6" s="4" t="s">
        <v>6</v>
      </c>
      <c r="C6" s="5">
        <f>+'[1]Tabla con ajustes de márgenes'!C7</f>
        <v>953307.79205780127</v>
      </c>
      <c r="D6" s="5">
        <f>+'[1]Tabla1_2021 a publicar'!D5+'[1]Tabla1_2021 a publicar'!E5</f>
        <v>6121067.4223930091</v>
      </c>
      <c r="E6" s="5">
        <f>+'[1]Tabla con ajustes de márgenes'!F7</f>
        <v>2312070.7097075582</v>
      </c>
      <c r="F6" s="5">
        <f>+'[1]Tabla con ajustes de márgenes'!G7</f>
        <v>8433138.1321005672</v>
      </c>
      <c r="G6" s="5">
        <f>+'[1]Tabla con ajustes de márgenes'!H7</f>
        <v>1938274.207344658</v>
      </c>
      <c r="H6" s="5">
        <f>+'[1]Tabla con ajustes de márgenes'!I7</f>
        <v>11324720.131503027</v>
      </c>
    </row>
    <row r="7" spans="2:8">
      <c r="B7" s="6" t="s">
        <v>7</v>
      </c>
      <c r="C7" s="7" t="s">
        <v>8</v>
      </c>
      <c r="D7" s="8">
        <f>+'[1]Tabla1_2021 a publicar'!D6+'[1]Tabla1_2021 a publicar'!E6</f>
        <v>2671977.1281989329</v>
      </c>
      <c r="E7" s="8">
        <f>+'[1]Tabla con ajustes de márgenes'!F8</f>
        <v>1013973.8941324748</v>
      </c>
      <c r="F7" s="8">
        <f>+'[1]Tabla con ajustes de márgenes'!G8</f>
        <v>3685951.0223314078</v>
      </c>
      <c r="G7" s="8">
        <f>+'[1]Tabla con ajustes de márgenes'!H8</f>
        <v>1886543.4569777842</v>
      </c>
      <c r="H7" s="8">
        <f>+'[1]Tabla con ajustes de márgenes'!I8</f>
        <v>5572494.4793091919</v>
      </c>
    </row>
    <row r="8" spans="2:8">
      <c r="B8" s="9" t="s">
        <v>9</v>
      </c>
      <c r="C8" s="10" t="s">
        <v>8</v>
      </c>
      <c r="D8" s="11">
        <f>+'[1]Tabla1_2021 a publicar'!D7+'[1]Tabla1_2021 a publicar'!E7</f>
        <v>2133395.3664872628</v>
      </c>
      <c r="E8" s="11">
        <f>+'[1]Tabla con ajustes de márgenes'!F9</f>
        <v>776402.76611550688</v>
      </c>
      <c r="F8" s="11">
        <f>+'[1]Tabla con ajustes de márgenes'!G9</f>
        <v>2909798.1326027699</v>
      </c>
      <c r="G8" s="11">
        <f>+'[1]Tabla con ajustes de márgenes'!H9</f>
        <v>17457.738290000001</v>
      </c>
      <c r="H8" s="11">
        <f>+'[1]Tabla con ajustes de márgenes'!I9</f>
        <v>2927255.8708927697</v>
      </c>
    </row>
    <row r="9" spans="2:8">
      <c r="B9" s="9" t="s">
        <v>10</v>
      </c>
      <c r="C9" s="10" t="s">
        <v>8</v>
      </c>
      <c r="D9" s="11">
        <f>+'[1]Tabla1_2021 a publicar'!D8+'[1]Tabla1_2021 a publicar'!E8</f>
        <v>538581.76171166985</v>
      </c>
      <c r="E9" s="11">
        <f>+'[1]Tabla con ajustes de márgenes'!F10</f>
        <v>237571.12801696791</v>
      </c>
      <c r="F9" s="11">
        <f>+'[1]Tabla con ajustes de márgenes'!G10</f>
        <v>776152.88972863776</v>
      </c>
      <c r="G9" s="11">
        <f>+'[1]Tabla con ajustes de márgenes'!H10</f>
        <v>1869085.7186877842</v>
      </c>
      <c r="H9" s="11">
        <f>+'[1]Tabla con ajustes de márgenes'!I10</f>
        <v>2645238.6084164218</v>
      </c>
    </row>
    <row r="10" spans="2:8">
      <c r="B10" s="6" t="s">
        <v>11</v>
      </c>
      <c r="C10" s="8">
        <f>+'[1]Tabla con ajustes de márgenes'!C11</f>
        <v>581437.40220353531</v>
      </c>
      <c r="D10" s="8">
        <f>+'[1]Tabla1_2021 a publicar'!D9+'[1]Tabla1_2021 a publicar'!E9</f>
        <v>2064149.7165178757</v>
      </c>
      <c r="E10" s="8">
        <f>+'[1]Tabla con ajustes de márgenes'!F11</f>
        <v>979190.50172009389</v>
      </c>
      <c r="F10" s="8">
        <f>+'[1]Tabla con ajustes de márgenes'!G11</f>
        <v>3043340.2182379696</v>
      </c>
      <c r="G10" s="8">
        <f>+'[1]Tabla con ajustes de márgenes'!H11</f>
        <v>1984.1380699999997</v>
      </c>
      <c r="H10" s="8">
        <f>+'[1]Tabla con ajustes de márgenes'!I11</f>
        <v>3626761.7585115046</v>
      </c>
    </row>
    <row r="11" spans="2:8">
      <c r="B11" s="6" t="s">
        <v>12</v>
      </c>
      <c r="C11" s="12">
        <f>+'[1]Tabla con ajustes de márgenes'!C12</f>
        <v>222149.23421282312</v>
      </c>
      <c r="D11" s="12">
        <f>+'[1]Tabla1_2021 a publicar'!D10+'[1]Tabla1_2021 a publicar'!E10</f>
        <v>711108.75818892266</v>
      </c>
      <c r="E11" s="12">
        <f>+'[1]Tabla con ajustes de márgenes'!F12</f>
        <v>63154.012542157929</v>
      </c>
      <c r="F11" s="12">
        <f>+'[1]Tabla con ajustes de márgenes'!G12</f>
        <v>774262.77073108056</v>
      </c>
      <c r="G11" s="12">
        <f>+'[1]Tabla con ajustes de márgenes'!H12</f>
        <v>15492.670527218193</v>
      </c>
      <c r="H11" s="12">
        <f>+'[1]Tabla con ajustes de márgenes'!I12</f>
        <v>1011904.6754711219</v>
      </c>
    </row>
    <row r="12" spans="2:8">
      <c r="B12" s="9" t="s">
        <v>13</v>
      </c>
      <c r="C12" s="10" t="s">
        <v>8</v>
      </c>
      <c r="D12" s="11">
        <f>+'[1]Tabla1_2021 a publicar'!D11+'[1]Tabla1_2021 a publicar'!E11</f>
        <v>228008.2900967332</v>
      </c>
      <c r="E12" s="11">
        <f>+'[1]Tabla con ajustes de márgenes'!F13</f>
        <v>15056.532912205763</v>
      </c>
      <c r="F12" s="11">
        <f>+'[1]Tabla con ajustes de márgenes'!G13</f>
        <v>243064.82300893895</v>
      </c>
      <c r="G12" s="11">
        <f>+'[1]Tabla con ajustes de márgenes'!H13</f>
        <v>5988.8104967948711</v>
      </c>
      <c r="H12" s="11">
        <f>+'[1]Tabla con ajustes de márgenes'!I13</f>
        <v>249053.63350573383</v>
      </c>
    </row>
    <row r="13" spans="2:8">
      <c r="B13" s="9" t="s">
        <v>14</v>
      </c>
      <c r="C13" s="13">
        <f>+'[1]Tabla con ajustes de márgenes'!C14</f>
        <v>18252.172694329362</v>
      </c>
      <c r="D13" s="13">
        <f>+'[1]Tabla1_2021 a publicar'!D12+'[1]Tabla1_2021 a publicar'!E12</f>
        <v>71561.729814844613</v>
      </c>
      <c r="E13" s="13">
        <f>+'[1]Tabla con ajustes de márgenes'!F14</f>
        <v>30797.504757017956</v>
      </c>
      <c r="F13" s="13">
        <f>+'[1]Tabla con ajustes de márgenes'!G14</f>
        <v>102359.23457186257</v>
      </c>
      <c r="G13" s="13">
        <f>+'[1]Tabla con ajustes de márgenes'!H14</f>
        <v>7345.7932851523674</v>
      </c>
      <c r="H13" s="13">
        <f>+'[1]Tabla con ajustes de márgenes'!I14</f>
        <v>127957.2005513443</v>
      </c>
    </row>
    <row r="14" spans="2:8">
      <c r="B14" s="9" t="s">
        <v>15</v>
      </c>
      <c r="C14" s="13">
        <f>+'[1]Tabla con ajustes de márgenes'!C15</f>
        <v>102811.45390954486</v>
      </c>
      <c r="D14" s="13">
        <f>+'[1]Tabla1_2021 a publicar'!D13+'[1]Tabla1_2021 a publicar'!E13</f>
        <v>99881.030252125958</v>
      </c>
      <c r="E14" s="10" t="s">
        <v>8</v>
      </c>
      <c r="F14" s="13">
        <f>+'[1]Tabla con ajustes de márgenes'!G15</f>
        <v>99881.030252125958</v>
      </c>
      <c r="G14" s="13">
        <f>+'[1]Tabla con ajustes de márgenes'!H15</f>
        <v>2158.0667452709549</v>
      </c>
      <c r="H14" s="13">
        <f>+'[1]Tabla con ajustes de márgenes'!I15</f>
        <v>204850.55090694176</v>
      </c>
    </row>
    <row r="15" spans="2:8">
      <c r="B15" s="14" t="s">
        <v>16</v>
      </c>
      <c r="C15" s="11">
        <f>+'[1]Tabla con ajustes de márgenes'!C16</f>
        <v>71658.906801475503</v>
      </c>
      <c r="D15" s="11">
        <f>+'[1]Tabla1_2021 a publicar'!D14+'[1]Tabla1_2021 a publicar'!E14</f>
        <v>181848.61826647451</v>
      </c>
      <c r="E15" s="11">
        <f>+'[1]Tabla con ajustes de márgenes'!F16</f>
        <v>1024.6021891455923</v>
      </c>
      <c r="F15" s="11">
        <f>+'[1]Tabla con ajustes de márgenes'!G16</f>
        <v>182873.22045562012</v>
      </c>
      <c r="G15" s="10" t="s">
        <v>8</v>
      </c>
      <c r="H15" s="11">
        <f>+'[1]Tabla con ajustes de márgenes'!I16</f>
        <v>254532.12725709562</v>
      </c>
    </row>
    <row r="16" spans="2:8">
      <c r="B16" s="9" t="s">
        <v>17</v>
      </c>
      <c r="C16" s="11">
        <f>+'[1]Tabla con ajustes de márgenes'!C17</f>
        <v>29426.700807473429</v>
      </c>
      <c r="D16" s="11">
        <f>+'[1]Tabla1_2021 a publicar'!D15+'[1]Tabla1_2021 a publicar'!E15</f>
        <v>129809.08975874435</v>
      </c>
      <c r="E16" s="11">
        <f>+'[1]Tabla con ajustes de márgenes'!F17</f>
        <v>16275.372683788624</v>
      </c>
      <c r="F16" s="11">
        <f>+'[1]Tabla con ajustes de márgenes'!G17</f>
        <v>146084.46244253297</v>
      </c>
      <c r="G16" s="10" t="s">
        <v>8</v>
      </c>
      <c r="H16" s="11">
        <f>+'[1]Tabla con ajustes de márgenes'!I17</f>
        <v>175511.16325000639</v>
      </c>
    </row>
    <row r="17" spans="2:8">
      <c r="B17" s="6" t="s">
        <v>18</v>
      </c>
      <c r="C17" s="12">
        <f>+'[1]Tabla con ajustes de márgenes'!C18</f>
        <v>43502.784028232178</v>
      </c>
      <c r="D17" s="12">
        <f>+'[1]Tabla1_2021 a publicar'!D16+'[1]Tabla1_2021 a publicar'!E16</f>
        <v>191289.74660858582</v>
      </c>
      <c r="E17" s="12">
        <f>+'[1]Tabla con ajustes de márgenes'!F18</f>
        <v>77982.231195834625</v>
      </c>
      <c r="F17" s="12">
        <f>+'[1]Tabla con ajustes de márgenes'!G18</f>
        <v>269271.97780442046</v>
      </c>
      <c r="G17" s="7" t="s">
        <v>8</v>
      </c>
      <c r="H17" s="12">
        <f>+'[1]Tabla con ajustes de márgenes'!I18</f>
        <v>312774.76183265261</v>
      </c>
    </row>
    <row r="18" spans="2:8">
      <c r="B18" s="6" t="s">
        <v>19</v>
      </c>
      <c r="C18" s="12">
        <f>+'[1]Tabla con ajustes de márgenes'!C19</f>
        <v>50754.286810731297</v>
      </c>
      <c r="D18" s="12">
        <f>+'[1]Tabla1_2021 a publicar'!D17+'[1]Tabla1_2021 a publicar'!E17</f>
        <v>260897.16463518486</v>
      </c>
      <c r="E18" s="12">
        <f>+'[1]Tabla con ajustes de márgenes'!F19</f>
        <v>73105.474472080183</v>
      </c>
      <c r="F18" s="12">
        <f>+'[1]Tabla con ajustes de márgenes'!G19</f>
        <v>334002.63910726504</v>
      </c>
      <c r="G18" s="12">
        <f>+'[1]Tabla con ajustes de márgenes'!H19</f>
        <v>27713.743999999999</v>
      </c>
      <c r="H18" s="12">
        <f>+'[1]Tabla con ajustes de márgenes'!I19</f>
        <v>412470.66991799633</v>
      </c>
    </row>
    <row r="19" spans="2:8">
      <c r="B19" s="6" t="s">
        <v>20</v>
      </c>
      <c r="C19" s="12">
        <f>+'[1]Tabla con ajustes de márgenes'!C20</f>
        <v>55464.084802479345</v>
      </c>
      <c r="D19" s="12">
        <f>+'[1]Tabla1_2021 a publicar'!D18+'[1]Tabla1_2021 a publicar'!E18</f>
        <v>221644.90824350732</v>
      </c>
      <c r="E19" s="12">
        <f>+'[1]Tabla con ajustes de márgenes'!F20</f>
        <v>104664.59564491684</v>
      </c>
      <c r="F19" s="12">
        <f>+'[1]Tabla con ajustes de márgenes'!G20</f>
        <v>326309.50388842414</v>
      </c>
      <c r="G19" s="12">
        <f>+'[1]Tabla con ajustes de márgenes'!H20</f>
        <v>6540.1977696556587</v>
      </c>
      <c r="H19" s="12">
        <f>+'[1]Tabla con ajustes de márgenes'!I20</f>
        <v>388313.78646055917</v>
      </c>
    </row>
    <row r="20" spans="2:8" ht="15" thickBot="1">
      <c r="B20" s="15" t="s">
        <v>21</v>
      </c>
      <c r="C20" s="16">
        <f>+'[1]Tabla con ajustes de márgenes'!C21</f>
        <v>302232.01910322416</v>
      </c>
      <c r="D20" s="16">
        <f>+'[1]Tabla1_2021 a publicar'!D19+'[1]Tabla1_2021 a publicar'!E19</f>
        <v>1438273.5897985329</v>
      </c>
      <c r="E20" s="16">
        <f>+'[1]Tabla con ajustes de márgenes'!F21</f>
        <v>631706.2146644945</v>
      </c>
      <c r="F20" s="16">
        <f>+'[1]Tabla con ajustes de márgenes'!G21</f>
        <v>2069979.8044630275</v>
      </c>
      <c r="G20" s="17" t="s">
        <v>8</v>
      </c>
      <c r="H20" s="16">
        <f>+'[1]Tabla con ajustes de márgenes'!I21</f>
        <v>2372211.8235662514</v>
      </c>
    </row>
    <row r="21" spans="2:8" ht="19" thickBot="1">
      <c r="B21" s="18" t="s">
        <v>22</v>
      </c>
      <c r="C21" s="19">
        <f>+'[1]Tabla con ajustes de márgenes'!C27</f>
        <v>1255539.8111610254</v>
      </c>
      <c r="D21" s="19">
        <f>+'[1]Tabla1_2021 a publicar'!D25+'[1]Tabla1_2021 a publicar'!E25</f>
        <v>7559341.0121915424</v>
      </c>
      <c r="E21" s="19">
        <f>+'[1]Tabla con ajustes de márgenes'!F27</f>
        <v>2943776.9243720528</v>
      </c>
      <c r="F21" s="19">
        <f>+'[1]Tabla con ajustes de márgenes'!G27</f>
        <v>10503117.936563594</v>
      </c>
      <c r="G21" s="19">
        <f>+'[1]Tabla con ajustes de márgenes'!H27</f>
        <v>1938274.207344658</v>
      </c>
      <c r="H21" s="19">
        <f>+'[1]Tabla con ajustes de márgenes'!I27</f>
        <v>13696931.955069277</v>
      </c>
    </row>
    <row r="26" spans="2:8">
      <c r="C26" t="s">
        <v>23</v>
      </c>
      <c r="G26" s="2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C07E-BB08-4924-9C2C-AC502B74ACF0}">
  <dimension ref="B3:P25"/>
  <sheetViews>
    <sheetView showGridLines="0" workbookViewId="0">
      <selection activeCell="B1" sqref="B1"/>
    </sheetView>
  </sheetViews>
  <sheetFormatPr baseColWidth="10" defaultColWidth="10.54296875" defaultRowHeight="14.5"/>
  <cols>
    <col min="1" max="1" width="10.54296875" style="21"/>
    <col min="2" max="2" width="59.54296875" style="21" customWidth="1"/>
    <col min="3" max="3" width="18.54296875" style="21" customWidth="1"/>
    <col min="4" max="4" width="12.81640625" style="21" customWidth="1"/>
    <col min="5" max="5" width="17.453125" style="21" customWidth="1"/>
    <col min="6" max="6" width="18.26953125" style="21" customWidth="1"/>
    <col min="7" max="7" width="18.453125" style="21" customWidth="1"/>
    <col min="8" max="8" width="13.7265625" style="21" customWidth="1"/>
    <col min="9" max="9" width="15" style="21" customWidth="1"/>
    <col min="10" max="10" width="16.1796875" style="21" customWidth="1"/>
    <col min="11" max="11" width="10.54296875" style="21"/>
    <col min="12" max="12" width="10.54296875" style="21" customWidth="1"/>
    <col min="13" max="13" width="15.54296875" style="21" customWidth="1"/>
    <col min="14" max="14" width="18.7265625" style="21" customWidth="1"/>
    <col min="15" max="15" width="21.81640625" style="21" customWidth="1"/>
    <col min="16" max="16" width="16.453125" style="21" customWidth="1"/>
    <col min="17" max="16384" width="10.54296875" style="21"/>
  </cols>
  <sheetData>
    <row r="3" spans="2:16" ht="15" thickBot="1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58.5" thickBot="1">
      <c r="B4" s="23" t="s">
        <v>24</v>
      </c>
      <c r="C4" s="24" t="s">
        <v>25</v>
      </c>
      <c r="D4" s="24" t="s">
        <v>26</v>
      </c>
      <c r="E4" s="24" t="s">
        <v>27</v>
      </c>
      <c r="F4" s="24" t="s">
        <v>28</v>
      </c>
      <c r="G4" s="24" t="s">
        <v>29</v>
      </c>
      <c r="H4" s="24" t="s">
        <v>30</v>
      </c>
      <c r="I4" s="24" t="s">
        <v>31</v>
      </c>
      <c r="J4" s="24" t="s">
        <v>32</v>
      </c>
      <c r="K4" s="24" t="s">
        <v>33</v>
      </c>
      <c r="L4" s="24" t="s">
        <v>34</v>
      </c>
      <c r="M4" s="24" t="s">
        <v>35</v>
      </c>
      <c r="N4" s="25" t="s">
        <v>36</v>
      </c>
      <c r="O4" s="25" t="s">
        <v>37</v>
      </c>
      <c r="P4" s="25" t="s">
        <v>38</v>
      </c>
    </row>
    <row r="5" spans="2:16">
      <c r="B5" s="5" t="s">
        <v>39</v>
      </c>
      <c r="C5" s="5">
        <f>+'[2]Tabla 2_CSTA 2021'!C6</f>
        <v>3043026</v>
      </c>
      <c r="D5" s="5">
        <f>+'[2]Tabla 2_CSTA 2021'!D6</f>
        <v>24488754</v>
      </c>
      <c r="E5" s="5">
        <f>+'[2]Tabla 2_CSTA 2021'!E6</f>
        <v>11969788</v>
      </c>
      <c r="F5" s="5">
        <f>+'[2]Tabla 2_CSTA 2021'!F6</f>
        <v>356881.8203408444</v>
      </c>
      <c r="G5" s="5">
        <f>+'[2]Tabla 2_CSTA 2021'!G6</f>
        <v>971855.01906368032</v>
      </c>
      <c r="H5" s="5">
        <f>+'[2]Tabla 2_CSTA 2021'!H6</f>
        <v>84535.562482082561</v>
      </c>
      <c r="I5" s="5">
        <f>+'[2]Tabla 2_CSTA 2021'!I6</f>
        <v>105119.47082538878</v>
      </c>
      <c r="J5" s="5">
        <f>+'[2]Tabla 2_CSTA 2021'!J6</f>
        <v>522504.64</v>
      </c>
      <c r="K5" s="5">
        <f>+'[2]Tabla 2_CSTA 2021'!K6</f>
        <v>219328.3713527112</v>
      </c>
      <c r="L5" s="5">
        <f>+'[2]Tabla 2_CSTA 2021'!L6</f>
        <v>2563604</v>
      </c>
      <c r="M5" s="5">
        <f>+'[2]Tabla 2_CSTA 2021'!M6</f>
        <v>2208797</v>
      </c>
      <c r="N5" s="5">
        <f>+'[2]Tabla 2_CSTA 2021'!N6</f>
        <v>46534193.884064712</v>
      </c>
      <c r="O5" s="5">
        <f>+'[2]Tabla 2_CSTA 2021'!O6</f>
        <v>1681484.5827379301</v>
      </c>
      <c r="P5" s="5">
        <f>+'[2]Tabla 2_CSTA 2021'!P6</f>
        <v>48215678.466802642</v>
      </c>
    </row>
    <row r="6" spans="2:16">
      <c r="B6" s="12" t="s">
        <v>7</v>
      </c>
      <c r="C6" s="12">
        <f>+'[2]Tabla 2_CSTA 2021'!C7</f>
        <v>2767099</v>
      </c>
      <c r="D6" s="12">
        <f>+'[2]Tabla 2_CSTA 2021'!D7</f>
        <v>24482552</v>
      </c>
      <c r="E6" s="12">
        <f>+'[2]Tabla 2_CSTA 2021'!E7</f>
        <v>109034</v>
      </c>
      <c r="F6" s="12">
        <f>+'[2]Tabla 2_CSTA 2021'!F7</f>
        <v>1772.2129605146265</v>
      </c>
      <c r="G6" s="12">
        <f>+'[2]Tabla 2_CSTA 2021'!G7</f>
        <v>4826.0627534372788</v>
      </c>
      <c r="H6" s="12">
        <f>+'[2]Tabla 2_CSTA 2021'!H7</f>
        <v>201.88643507091896</v>
      </c>
      <c r="I6" s="12">
        <f>+'[2]Tabla 2_CSTA 2021'!I7</f>
        <v>250.84913638477886</v>
      </c>
      <c r="J6" s="12">
        <f>+'[2]Tabla 2_CSTA 2021'!J7</f>
        <v>508.50240000000002</v>
      </c>
      <c r="K6" s="12">
        <f>+'[2]Tabla 2_CSTA 2021'!K7</f>
        <v>2888</v>
      </c>
      <c r="L6" s="12">
        <f>+'[2]Tabla 2_CSTA 2021'!L7</f>
        <v>22957</v>
      </c>
      <c r="M6" s="12">
        <f>+'[2]Tabla 2_CSTA 2021'!M7</f>
        <v>5416</v>
      </c>
      <c r="N6" s="12">
        <f>+'[2]Tabla 2_CSTA 2021'!N7</f>
        <v>27397505.513685409</v>
      </c>
      <c r="O6" s="12">
        <f>+'[2]Tabla 2_CSTA 2021'!O7</f>
        <v>1567022.486314591</v>
      </c>
      <c r="P6" s="12">
        <f>+'[2]Tabla 2_CSTA 2021'!P7</f>
        <v>28964528</v>
      </c>
    </row>
    <row r="7" spans="2:16">
      <c r="B7" s="26" t="s">
        <v>9</v>
      </c>
      <c r="C7" s="13">
        <f>+'[2]Tabla 2_CSTA 2021'!C8</f>
        <v>2671290</v>
      </c>
      <c r="D7" s="13">
        <f>+'[2]Tabla 2_CSTA 2021'!D8</f>
        <v>360</v>
      </c>
      <c r="E7" s="13">
        <f>+'[2]Tabla 2_CSTA 2021'!E8</f>
        <v>86292</v>
      </c>
      <c r="F7" s="10" t="s">
        <v>8</v>
      </c>
      <c r="G7" s="10" t="s">
        <v>8</v>
      </c>
      <c r="H7" s="10" t="s">
        <v>8</v>
      </c>
      <c r="I7" s="10" t="s">
        <v>8</v>
      </c>
      <c r="J7" s="10" t="s">
        <v>8</v>
      </c>
      <c r="K7" s="10" t="s">
        <v>8</v>
      </c>
      <c r="L7" s="13">
        <f>+'[2]Tabla 2_CSTA 2021'!L8</f>
        <v>444</v>
      </c>
      <c r="M7" s="10" t="s">
        <v>8</v>
      </c>
      <c r="N7" s="13">
        <f>+'[2]Tabla 2_CSTA 2021'!N8</f>
        <v>2758386</v>
      </c>
      <c r="O7" s="13">
        <f>+'[2]Tabla 2_CSTA 2021'!O8</f>
        <v>145695</v>
      </c>
      <c r="P7" s="13">
        <f>+'[2]Tabla 2_CSTA 2021'!P8</f>
        <v>2904081</v>
      </c>
    </row>
    <row r="8" spans="2:16">
      <c r="B8" s="26" t="s">
        <v>10</v>
      </c>
      <c r="C8" s="13">
        <f>+'[2]Tabla 2_CSTA 2021'!C9</f>
        <v>95809</v>
      </c>
      <c r="D8" s="13">
        <f>+'[2]Tabla 2_CSTA 2021'!D9</f>
        <v>24482192</v>
      </c>
      <c r="E8" s="13">
        <f>+'[2]Tabla 2_CSTA 2021'!E9</f>
        <v>22742</v>
      </c>
      <c r="F8" s="13">
        <f>+'[2]Tabla 2_CSTA 2021'!F9</f>
        <v>1772.2129605146265</v>
      </c>
      <c r="G8" s="13">
        <f>+'[2]Tabla 2_CSTA 2021'!G9</f>
        <v>4826.0627534372788</v>
      </c>
      <c r="H8" s="13">
        <f>+'[2]Tabla 2_CSTA 2021'!H9</f>
        <v>201.88643507091896</v>
      </c>
      <c r="I8" s="13">
        <f>+'[2]Tabla 2_CSTA 2021'!I9</f>
        <v>250.84913638477886</v>
      </c>
      <c r="J8" s="13">
        <f>+'[2]Tabla 2_CSTA 2021'!J9</f>
        <v>508.50240000000002</v>
      </c>
      <c r="K8" s="13">
        <f>+'[2]Tabla 2_CSTA 2021'!K9</f>
        <v>2888</v>
      </c>
      <c r="L8" s="13">
        <f>+'[2]Tabla 2_CSTA 2021'!L9</f>
        <v>22513</v>
      </c>
      <c r="M8" s="13">
        <f>+'[2]Tabla 2_CSTA 2021'!M9</f>
        <v>5416</v>
      </c>
      <c r="N8" s="13">
        <f>+'[2]Tabla 2_CSTA 2021'!N9</f>
        <v>24639119.513685409</v>
      </c>
      <c r="O8" s="13">
        <f>+'[2]Tabla 2_CSTA 2021'!O9</f>
        <v>1421327.486314591</v>
      </c>
      <c r="P8" s="13">
        <f>+'[2]Tabla 2_CSTA 2021'!P9</f>
        <v>26060447</v>
      </c>
    </row>
    <row r="9" spans="2:16">
      <c r="B9" s="12" t="s">
        <v>11</v>
      </c>
      <c r="C9" s="12">
        <f>+'[2]Tabla 2_CSTA 2021'!C10</f>
        <v>235631</v>
      </c>
      <c r="D9" s="12">
        <f>+'[2]Tabla 2_CSTA 2021'!D10</f>
        <v>141</v>
      </c>
      <c r="E9" s="12">
        <f>+'[2]Tabla 2_CSTA 2021'!E10</f>
        <v>11831154</v>
      </c>
      <c r="F9" s="7" t="s">
        <v>40</v>
      </c>
      <c r="G9" s="7" t="s">
        <v>40</v>
      </c>
      <c r="H9" s="12">
        <f>+'[2]Tabla 2_CSTA 2021'!H10</f>
        <v>267.95835927594698</v>
      </c>
      <c r="I9" s="12">
        <f>+'[2]Tabla 2_CSTA 2021'!I10</f>
        <v>332.94521738343377</v>
      </c>
      <c r="J9" s="7" t="s">
        <v>40</v>
      </c>
      <c r="K9" s="12">
        <f>+'[2]Tabla 2_CSTA 2021'!K10</f>
        <v>13</v>
      </c>
      <c r="L9" s="12">
        <f>+'[2]Tabla 2_CSTA 2021'!L10</f>
        <v>19615</v>
      </c>
      <c r="M9" s="12">
        <f>+'[2]Tabla 2_CSTA 2021'!M10</f>
        <v>1546</v>
      </c>
      <c r="N9" s="12">
        <f>+'[2]Tabla 2_CSTA 2021'!N10</f>
        <v>12088700.903576661</v>
      </c>
      <c r="O9" s="12">
        <f>+'[2]Tabla 2_CSTA 2021'!O10</f>
        <v>84645.096423339099</v>
      </c>
      <c r="P9" s="12">
        <f>+'[2]Tabla 2_CSTA 2021'!P10</f>
        <v>12173346</v>
      </c>
    </row>
    <row r="10" spans="2:16">
      <c r="B10" s="12" t="s">
        <v>12</v>
      </c>
      <c r="C10" s="12">
        <f>+'[2]Tabla 2_CSTA 2021'!C11</f>
        <v>80</v>
      </c>
      <c r="D10" s="12">
        <f>+'[2]Tabla 2_CSTA 2021'!D11</f>
        <v>5578</v>
      </c>
      <c r="E10" s="12">
        <f>+'[2]Tabla 2_CSTA 2021'!E11</f>
        <v>633</v>
      </c>
      <c r="F10" s="12">
        <f>+'[2]Tabla 2_CSTA 2021'!F11</f>
        <v>355109.60738032975</v>
      </c>
      <c r="G10" s="12">
        <f>+'[2]Tabla 2_CSTA 2021'!G11</f>
        <v>967028.956310243</v>
      </c>
      <c r="H10" s="12">
        <f>+'[2]Tabla 2_CSTA 2021'!H11</f>
        <v>84065.717687735698</v>
      </c>
      <c r="I10" s="12">
        <f>+'[2]Tabla 2_CSTA 2021'!I11</f>
        <v>104535.67647162057</v>
      </c>
      <c r="J10" s="12">
        <f>+'[2]Tabla 2_CSTA 2021'!J11</f>
        <v>521996.13760000002</v>
      </c>
      <c r="K10" s="7" t="s">
        <v>40</v>
      </c>
      <c r="L10" s="12">
        <f>+'[2]Tabla 2_CSTA 2021'!L11</f>
        <v>11482</v>
      </c>
      <c r="M10" s="12">
        <f>+'[2]Tabla 2_CSTA 2021'!M11</f>
        <v>2055</v>
      </c>
      <c r="N10" s="12">
        <f>+'[2]Tabla 2_CSTA 2021'!N11</f>
        <v>2052564.0954499289</v>
      </c>
      <c r="O10" s="7" t="s">
        <v>40</v>
      </c>
      <c r="P10" s="12">
        <f>+'[2]Tabla 2_CSTA 2021'!P11</f>
        <v>2052564.0954499289</v>
      </c>
    </row>
    <row r="11" spans="2:16">
      <c r="B11" s="26" t="s">
        <v>13</v>
      </c>
      <c r="C11" s="10" t="s">
        <v>8</v>
      </c>
      <c r="D11" s="10" t="s">
        <v>8</v>
      </c>
      <c r="E11" s="10" t="s">
        <v>8</v>
      </c>
      <c r="F11" s="13">
        <f>+'[2]Tabla 2_CSTA 2021'!F12</f>
        <v>352963.27151561773</v>
      </c>
      <c r="G11" s="10" t="s">
        <v>8</v>
      </c>
      <c r="H11" s="10" t="s">
        <v>8</v>
      </c>
      <c r="I11" s="10" t="s">
        <v>8</v>
      </c>
      <c r="J11" s="10" t="s">
        <v>8</v>
      </c>
      <c r="K11" s="10" t="s">
        <v>8</v>
      </c>
      <c r="L11" s="10" t="s">
        <v>8</v>
      </c>
      <c r="M11" s="10" t="s">
        <v>8</v>
      </c>
      <c r="N11" s="13">
        <f>+'[2]Tabla 2_CSTA 2021'!N12</f>
        <v>352963.27151561773</v>
      </c>
      <c r="O11" s="10" t="s">
        <v>8</v>
      </c>
      <c r="P11" s="13">
        <f>+'[2]Tabla 2_CSTA 2021'!P12</f>
        <v>352963.27151561773</v>
      </c>
    </row>
    <row r="12" spans="2:16">
      <c r="B12" s="26" t="s">
        <v>14</v>
      </c>
      <c r="C12" s="10" t="s">
        <v>8</v>
      </c>
      <c r="D12" s="10" t="s">
        <v>8</v>
      </c>
      <c r="E12" s="10" t="s">
        <v>8</v>
      </c>
      <c r="F12" s="10" t="s">
        <v>8</v>
      </c>
      <c r="G12" s="13">
        <f>+'[2]Tabla 2_CSTA 2021'!G13</f>
        <v>961184.0878865039</v>
      </c>
      <c r="H12" s="10" t="s">
        <v>8</v>
      </c>
      <c r="I12" s="10" t="s">
        <v>8</v>
      </c>
      <c r="J12" s="13">
        <f>+'[2]Tabla 2_CSTA 2021'!J13</f>
        <v>710.70580000000007</v>
      </c>
      <c r="K12" s="10" t="s">
        <v>8</v>
      </c>
      <c r="L12" s="10" t="s">
        <v>8</v>
      </c>
      <c r="M12" s="10" t="s">
        <v>8</v>
      </c>
      <c r="N12" s="13">
        <f>+'[2]Tabla 2_CSTA 2021'!N13</f>
        <v>961894.79368650389</v>
      </c>
      <c r="O12" s="10" t="s">
        <v>8</v>
      </c>
      <c r="P12" s="13">
        <f>+'[2]Tabla 2_CSTA 2021'!P13</f>
        <v>961894.79368650389</v>
      </c>
    </row>
    <row r="13" spans="2:16">
      <c r="B13" s="26" t="s">
        <v>15</v>
      </c>
      <c r="C13" s="10" t="s">
        <v>8</v>
      </c>
      <c r="D13" s="10" t="s">
        <v>8</v>
      </c>
      <c r="E13" s="10" t="s">
        <v>8</v>
      </c>
      <c r="F13" s="10" t="s">
        <v>8</v>
      </c>
      <c r="G13" s="10" t="s">
        <v>8</v>
      </c>
      <c r="H13" s="13">
        <f>+'[2]Tabla 2_CSTA 2021'!H14</f>
        <v>84055.929254520132</v>
      </c>
      <c r="I13" s="10" t="s">
        <v>8</v>
      </c>
      <c r="J13" s="13">
        <f>+'[2]Tabla 2_CSTA 2021'!J14</f>
        <v>65.865800000000007</v>
      </c>
      <c r="K13" s="10" t="s">
        <v>8</v>
      </c>
      <c r="L13" s="10" t="s">
        <v>8</v>
      </c>
      <c r="M13" s="10" t="s">
        <v>8</v>
      </c>
      <c r="N13" s="13">
        <f>+'[2]Tabla 2_CSTA 2021'!N14</f>
        <v>84121.795054520131</v>
      </c>
      <c r="O13" s="10" t="s">
        <v>8</v>
      </c>
      <c r="P13" s="13">
        <f>+'[2]Tabla 2_CSTA 2021'!P14</f>
        <v>84121.795054520131</v>
      </c>
    </row>
    <row r="14" spans="2:16">
      <c r="B14" s="27" t="s">
        <v>16</v>
      </c>
      <c r="C14" s="10" t="s">
        <v>8</v>
      </c>
      <c r="D14" s="10" t="s">
        <v>8</v>
      </c>
      <c r="E14" s="10" t="s">
        <v>8</v>
      </c>
      <c r="F14" s="10" t="s">
        <v>8</v>
      </c>
      <c r="G14" s="10" t="s">
        <v>8</v>
      </c>
      <c r="H14" s="10" t="s">
        <v>8</v>
      </c>
      <c r="I14" s="13">
        <f>+'[2]Tabla 2_CSTA 2021'!I15</f>
        <v>104523.5140892504</v>
      </c>
      <c r="J14" s="10" t="s">
        <v>8</v>
      </c>
      <c r="K14" s="10" t="s">
        <v>8</v>
      </c>
      <c r="L14" s="10" t="s">
        <v>8</v>
      </c>
      <c r="M14" s="10" t="s">
        <v>8</v>
      </c>
      <c r="N14" s="13">
        <f>+'[2]Tabla 2_CSTA 2021'!N15</f>
        <v>104523.5140892504</v>
      </c>
      <c r="O14" s="10" t="s">
        <v>8</v>
      </c>
      <c r="P14" s="13">
        <f>+'[2]Tabla 2_CSTA 2021'!P15</f>
        <v>104523.5140892504</v>
      </c>
    </row>
    <row r="15" spans="2:16">
      <c r="B15" s="26" t="s">
        <v>41</v>
      </c>
      <c r="C15" s="13">
        <f>+'[2]Tabla 2_CSTA 2021'!C16</f>
        <v>80</v>
      </c>
      <c r="D15" s="13">
        <f>+'[2]Tabla 2_CSTA 2021'!D16</f>
        <v>5578</v>
      </c>
      <c r="E15" s="13">
        <f>+'[2]Tabla 2_CSTA 2021'!E16</f>
        <v>633</v>
      </c>
      <c r="F15" s="13">
        <f>+'[2]Tabla 2_CSTA 2021'!F16</f>
        <v>2146.3358647119903</v>
      </c>
      <c r="G15" s="13">
        <f>+'[2]Tabla 2_CSTA 2021'!G16</f>
        <v>5844.8684237391017</v>
      </c>
      <c r="H15" s="13">
        <f>+'[2]Tabla 2_CSTA 2021'!H16</f>
        <v>9.7884332155597082</v>
      </c>
      <c r="I15" s="13">
        <f>+'[2]Tabla 2_CSTA 2021'!I16</f>
        <v>12.162382370171096</v>
      </c>
      <c r="J15" s="13">
        <f>+'[2]Tabla 2_CSTA 2021'!J16</f>
        <v>521219.56599999999</v>
      </c>
      <c r="K15" s="10" t="s">
        <v>8</v>
      </c>
      <c r="L15" s="13">
        <f>+'[2]Tabla 2_CSTA 2021'!L16</f>
        <v>11482</v>
      </c>
      <c r="M15" s="13">
        <f>+'[2]Tabla 2_CSTA 2021'!M16</f>
        <v>2055</v>
      </c>
      <c r="N15" s="13">
        <f>+'[2]Tabla 2_CSTA 2021'!N16</f>
        <v>549060.72110403678</v>
      </c>
      <c r="O15" s="10" t="s">
        <v>8</v>
      </c>
      <c r="P15" s="13">
        <f>+'[2]Tabla 2_CSTA 2021'!P16</f>
        <v>549060.72110403678</v>
      </c>
    </row>
    <row r="16" spans="2:16">
      <c r="B16" s="12" t="s">
        <v>18</v>
      </c>
      <c r="C16" s="12">
        <f>+'[2]Tabla 2_CSTA 2021'!C17</f>
        <v>9479</v>
      </c>
      <c r="D16" s="7" t="s">
        <v>40</v>
      </c>
      <c r="E16" s="7" t="s">
        <v>40</v>
      </c>
      <c r="F16" s="7" t="s">
        <v>40</v>
      </c>
      <c r="G16" s="7" t="s">
        <v>40</v>
      </c>
      <c r="H16" s="7" t="s">
        <v>40</v>
      </c>
      <c r="I16" s="7" t="s">
        <v>40</v>
      </c>
      <c r="J16" s="7" t="s">
        <v>40</v>
      </c>
      <c r="K16" s="8">
        <f>+'[2]Tabla 2_CSTA 2021'!K17</f>
        <v>215157.3713527112</v>
      </c>
      <c r="L16" s="7" t="s">
        <v>40</v>
      </c>
      <c r="M16" s="7" t="s">
        <v>40</v>
      </c>
      <c r="N16" s="12">
        <f>+'[2]Tabla 2_CSTA 2021'!N17</f>
        <v>224636.3713527112</v>
      </c>
      <c r="O16" s="12">
        <f>+'[2]Tabla 2_CSTA 2021'!O17</f>
        <v>3084</v>
      </c>
      <c r="P16" s="12">
        <f>+'[2]Tabla 2_CSTA 2021'!P17</f>
        <v>227720.3713527112</v>
      </c>
    </row>
    <row r="17" spans="2:16">
      <c r="B17" s="12" t="s">
        <v>19</v>
      </c>
      <c r="C17" s="7" t="s">
        <v>40</v>
      </c>
      <c r="D17" s="7" t="s">
        <v>40</v>
      </c>
      <c r="E17" s="12">
        <f>+'[2]Tabla 2_CSTA 2021'!E18</f>
        <v>7080</v>
      </c>
      <c r="F17" s="7" t="s">
        <v>40</v>
      </c>
      <c r="G17" s="7" t="s">
        <v>40</v>
      </c>
      <c r="H17" s="7" t="s">
        <v>40</v>
      </c>
      <c r="I17" s="7" t="s">
        <v>40</v>
      </c>
      <c r="J17" s="7" t="s">
        <v>40</v>
      </c>
      <c r="K17" s="7" t="s">
        <v>40</v>
      </c>
      <c r="L17" s="12">
        <f>+'[2]Tabla 2_CSTA 2021'!L18</f>
        <v>2509550</v>
      </c>
      <c r="M17" s="12">
        <f>+'[2]Tabla 2_CSTA 2021'!M18</f>
        <v>21338</v>
      </c>
      <c r="N17" s="12">
        <f>+'[2]Tabla 2_CSTA 2021'!N18</f>
        <v>2537968</v>
      </c>
      <c r="O17" s="12">
        <f>+'[2]Tabla 2_CSTA 2021'!O18</f>
        <v>16030</v>
      </c>
      <c r="P17" s="12">
        <f>+'[2]Tabla 2_CSTA 2021'!P18</f>
        <v>2553998</v>
      </c>
    </row>
    <row r="18" spans="2:16">
      <c r="B18" s="12" t="s">
        <v>20</v>
      </c>
      <c r="C18" s="12">
        <f>+'[2]Tabla 2_CSTA 2021'!C19</f>
        <v>30737</v>
      </c>
      <c r="D18" s="12">
        <f>+'[2]Tabla 2_CSTA 2021'!D19</f>
        <v>483</v>
      </c>
      <c r="E18" s="12">
        <f>+'[2]Tabla 2_CSTA 2021'!E19</f>
        <v>21887</v>
      </c>
      <c r="F18" s="7" t="s">
        <v>40</v>
      </c>
      <c r="G18" s="7" t="s">
        <v>40</v>
      </c>
      <c r="H18" s="7" t="s">
        <v>40</v>
      </c>
      <c r="I18" s="7" t="s">
        <v>40</v>
      </c>
      <c r="J18" s="7" t="s">
        <v>40</v>
      </c>
      <c r="K18" s="12">
        <f>+'[2]Tabla 2_CSTA 2021'!K19</f>
        <v>1270</v>
      </c>
      <c r="L18" s="7" t="s">
        <v>40</v>
      </c>
      <c r="M18" s="12">
        <f>+'[2]Tabla 2_CSTA 2021'!M19</f>
        <v>2178442</v>
      </c>
      <c r="N18" s="12">
        <f>+'[2]Tabla 2_CSTA 2021'!N19</f>
        <v>2232819</v>
      </c>
      <c r="O18" s="12">
        <f>+'[2]Tabla 2_CSTA 2021'!O19</f>
        <v>10703</v>
      </c>
      <c r="P18" s="12">
        <f>+'[2]Tabla 2_CSTA 2021'!P19</f>
        <v>2243522</v>
      </c>
    </row>
    <row r="19" spans="2:16" ht="15" thickBot="1">
      <c r="B19" s="16" t="s">
        <v>21</v>
      </c>
      <c r="C19" s="16">
        <f>+'[2]Tabla 2_CSTA 2021'!C20</f>
        <v>58856</v>
      </c>
      <c r="D19" s="16">
        <f>+'[2]Tabla 2_CSTA 2021'!D20</f>
        <v>83831</v>
      </c>
      <c r="E19" s="16">
        <f>+'[2]Tabla 2_CSTA 2021'!E20</f>
        <v>58763</v>
      </c>
      <c r="F19" s="16">
        <f>+'[2]Tabla 2_CSTA 2021'!F20</f>
        <v>5502.9937950229505</v>
      </c>
      <c r="G19" s="16">
        <f>+'[2]Tabla 2_CSTA 2021'!G20</f>
        <v>14985.66706048965</v>
      </c>
      <c r="H19" s="16">
        <f>+'[2]Tabla 2_CSTA 2021'!H20</f>
        <v>7263.5454542314401</v>
      </c>
      <c r="I19" s="16">
        <f>+'[2]Tabla 2_CSTA 2021'!I20</f>
        <v>8943.3038163460733</v>
      </c>
      <c r="J19" s="16">
        <f>+'[2]Tabla 2_CSTA 2021'!J20</f>
        <v>96955.552304919998</v>
      </c>
      <c r="K19" s="16">
        <f>+'[2]Tabla 2_CSTA 2021'!K20</f>
        <v>3839.0000000001164</v>
      </c>
      <c r="L19" s="16">
        <f>+'[2]Tabla 2_CSTA 2021'!L20</f>
        <v>34013</v>
      </c>
      <c r="M19" s="16">
        <f>+'[2]Tabla 2_CSTA 2021'!M20</f>
        <v>69713</v>
      </c>
      <c r="N19" s="16">
        <f>+'[2]Tabla 2_CSTA 2021'!N20</f>
        <v>442666.06243101024</v>
      </c>
      <c r="O19" s="16">
        <f>+'[2]Tabla 2_CSTA 2021'!O20</f>
        <v>258953099.84211907</v>
      </c>
      <c r="P19" s="16">
        <f>+'[2]Tabla 2_CSTA 2021'!P20</f>
        <v>259395765.90455008</v>
      </c>
    </row>
    <row r="20" spans="2:16" ht="15" thickBot="1">
      <c r="B20" s="28" t="s">
        <v>42</v>
      </c>
      <c r="C20" s="29">
        <f>+'[2]Tabla 2_CSTA 2021'!C26</f>
        <v>3101882</v>
      </c>
      <c r="D20" s="29">
        <f>+'[2]Tabla 2_CSTA 2021'!D26</f>
        <v>24572585</v>
      </c>
      <c r="E20" s="29">
        <f>+'[2]Tabla 2_CSTA 2021'!E26</f>
        <v>12028551</v>
      </c>
      <c r="F20" s="29">
        <f>+'[2]Tabla 2_CSTA 2021'!F26</f>
        <v>362384.81413586735</v>
      </c>
      <c r="G20" s="29">
        <f>+'[2]Tabla 2_CSTA 2021'!G26</f>
        <v>986840.68612416997</v>
      </c>
      <c r="H20" s="29">
        <f>+'[2]Tabla 2_CSTA 2021'!H26</f>
        <v>91799.107936314002</v>
      </c>
      <c r="I20" s="29">
        <f>+'[2]Tabla 2_CSTA 2021'!I26</f>
        <v>114062.77464173485</v>
      </c>
      <c r="J20" s="29">
        <f>+'[2]Tabla 2_CSTA 2021'!J26</f>
        <v>619460.19230492006</v>
      </c>
      <c r="K20" s="29">
        <f>+'[2]Tabla 2_CSTA 2021'!K26</f>
        <v>223167.37135271131</v>
      </c>
      <c r="L20" s="29">
        <f>+'[2]Tabla 2_CSTA 2021'!L26</f>
        <v>2597617</v>
      </c>
      <c r="M20" s="29">
        <f>+'[2]Tabla 2_CSTA 2021'!M26</f>
        <v>2278510</v>
      </c>
      <c r="N20" s="29">
        <f>+'[2]Tabla 2_CSTA 2021'!N26</f>
        <v>46976859.946495719</v>
      </c>
      <c r="O20" s="29">
        <f>+'[2]Tabla 2_CSTA 2021'!O26</f>
        <v>260634584.42485699</v>
      </c>
      <c r="P20" s="29">
        <f>+'[2]Tabla 2_CSTA 2021'!P26</f>
        <v>307611444.37135273</v>
      </c>
    </row>
    <row r="21" spans="2:16" ht="15" thickBot="1">
      <c r="B21" s="30" t="s">
        <v>43</v>
      </c>
      <c r="C21" s="31">
        <f>+'[2]Tabla 2_CSTA 2021'!C27</f>
        <v>1689496</v>
      </c>
      <c r="D21" s="31">
        <f>+'[2]Tabla 2_CSTA 2021'!D27</f>
        <v>3808941</v>
      </c>
      <c r="E21" s="31">
        <f>+'[2]Tabla 2_CSTA 2021'!E27</f>
        <v>5365988</v>
      </c>
      <c r="F21" s="31">
        <f>+'[2]Tabla 2_CSTA 2021'!F27</f>
        <v>203525.60039679939</v>
      </c>
      <c r="G21" s="31">
        <f>+'[2]Tabla 2_CSTA 2021'!G27</f>
        <v>554237.74756772327</v>
      </c>
      <c r="H21" s="31">
        <f>+'[2]Tabla 2_CSTA 2021'!H27</f>
        <v>74964.471070533633</v>
      </c>
      <c r="I21" s="31">
        <f>+'[2]Tabla 2_CSTA 2021'!I27</f>
        <v>93145.301322396088</v>
      </c>
      <c r="J21" s="31">
        <f>+'[2]Tabla 2_CSTA 2021'!J27</f>
        <v>320780.26400000002</v>
      </c>
      <c r="K21" s="31">
        <f>+'[2]Tabla 2_CSTA 2021'!K27</f>
        <v>76876.371352711343</v>
      </c>
      <c r="L21" s="31">
        <f>+'[2]Tabla 2_CSTA 2021'!L27</f>
        <v>1369652</v>
      </c>
      <c r="M21" s="31">
        <f>+'[2]Tabla 2_CSTA 2021'!M27</f>
        <v>983461</v>
      </c>
      <c r="N21" s="31">
        <f>+'[2]Tabla 2_CSTA 2021'!N27</f>
        <v>14541067.755710164</v>
      </c>
      <c r="O21" s="31">
        <f>+'[2]Tabla 2_CSTA 2021'!O27</f>
        <v>138070836.61564255</v>
      </c>
      <c r="P21" s="31">
        <f>+'[2]Tabla 2_CSTA 2021'!P27</f>
        <v>152611904.3713527</v>
      </c>
    </row>
    <row r="22" spans="2:16" ht="15" thickBot="1">
      <c r="B22" s="32" t="s">
        <v>44</v>
      </c>
      <c r="C22" s="33">
        <f>+'[2]Tabla 2_CSTA 2021'!C28</f>
        <v>1412386</v>
      </c>
      <c r="D22" s="33">
        <f>+'[2]Tabla 2_CSTA 2021'!D28</f>
        <v>20763644</v>
      </c>
      <c r="E22" s="33">
        <f>+'[2]Tabla 2_CSTA 2021'!E28</f>
        <v>6662563</v>
      </c>
      <c r="F22" s="33">
        <f>+'[2]Tabla 2_CSTA 2021'!F28</f>
        <v>158859.21373906796</v>
      </c>
      <c r="G22" s="33">
        <f>+'[2]Tabla 2_CSTA 2021'!G28</f>
        <v>432602.93855644669</v>
      </c>
      <c r="H22" s="33">
        <f>+'[2]Tabla 2_CSTA 2021'!H28</f>
        <v>16834.636865780369</v>
      </c>
      <c r="I22" s="33">
        <f>+'[2]Tabla 2_CSTA 2021'!I28</f>
        <v>20917.473319338766</v>
      </c>
      <c r="J22" s="33">
        <f>+'[2]Tabla 2_CSTA 2021'!J28</f>
        <v>298679.92830492003</v>
      </c>
      <c r="K22" s="33">
        <f>+'[2]Tabla 2_CSTA 2021'!K28</f>
        <v>146290.99999999997</v>
      </c>
      <c r="L22" s="33">
        <f>+'[2]Tabla 2_CSTA 2021'!L28</f>
        <v>1227965</v>
      </c>
      <c r="M22" s="33">
        <f>+'[2]Tabla 2_CSTA 2021'!M28</f>
        <v>1295049</v>
      </c>
      <c r="N22" s="33">
        <f>+'[2]Tabla 2_CSTA 2021'!N28</f>
        <v>32435792.190785557</v>
      </c>
      <c r="O22" s="33">
        <f>+'[2]Tabla 2_CSTA 2021'!O28</f>
        <v>122563747.80921444</v>
      </c>
      <c r="P22" s="33">
        <f>+'[2]Tabla 2_CSTA 2021'!P28</f>
        <v>154999540.00000003</v>
      </c>
    </row>
    <row r="23" spans="2:16">
      <c r="B23" s="34" t="s">
        <v>45</v>
      </c>
      <c r="C23" s="35">
        <f>+'[2]Tabla 2_CSTA 2021'!C29</f>
        <v>882901</v>
      </c>
      <c r="D23" s="35">
        <f>+'[2]Tabla 2_CSTA 2021'!D29</f>
        <v>536358</v>
      </c>
      <c r="E23" s="35">
        <f>+'[2]Tabla 2_CSTA 2021'!E29</f>
        <v>2983145</v>
      </c>
      <c r="F23" s="35">
        <f>+'[2]Tabla 2_CSTA 2021'!F29</f>
        <v>90441.05407618577</v>
      </c>
      <c r="G23" s="35">
        <f>+'[2]Tabla 2_CSTA 2021'!G29</f>
        <v>246287.67094217663</v>
      </c>
      <c r="H23" s="35">
        <f>+'[2]Tabla 2_CSTA 2021'!H29</f>
        <v>9461.4995461600138</v>
      </c>
      <c r="I23" s="35">
        <f>+'[2]Tabla 2_CSTA 2021'!I29</f>
        <v>11756.158799007382</v>
      </c>
      <c r="J23" s="35">
        <f>+'[2]Tabla 2_CSTA 2021'!J29</f>
        <v>80451.620200000005</v>
      </c>
      <c r="K23" s="35">
        <f>+'[2]Tabla 2_CSTA 2021'!K29</f>
        <v>97459</v>
      </c>
      <c r="L23" s="35">
        <f>+'[2]Tabla 2_CSTA 2021'!L29</f>
        <v>651611</v>
      </c>
      <c r="M23" s="35">
        <f>+'[2]Tabla 2_CSTA 2021'!M29</f>
        <v>915572</v>
      </c>
      <c r="N23" s="35">
        <f>+'[2]Tabla 2_CSTA 2021'!N29</f>
        <v>6505444.0035635298</v>
      </c>
      <c r="O23" s="35">
        <f>+'[2]Tabla 2_CSTA 2021'!O29</f>
        <v>74602205.996436477</v>
      </c>
      <c r="P23" s="35">
        <f>+'[2]Tabla 2_CSTA 2021'!P29</f>
        <v>81107650</v>
      </c>
    </row>
    <row r="24" spans="2:16">
      <c r="B24" s="34" t="s">
        <v>46</v>
      </c>
      <c r="C24" s="35">
        <f>+'[2]Tabla 2_CSTA 2021'!C30</f>
        <v>-4598</v>
      </c>
      <c r="D24" s="35">
        <f>+'[2]Tabla 2_CSTA 2021'!D30</f>
        <v>1292537</v>
      </c>
      <c r="E24" s="35">
        <f>+'[2]Tabla 2_CSTA 2021'!E30</f>
        <v>36222</v>
      </c>
      <c r="F24" s="35">
        <f>+'[2]Tabla 2_CSTA 2021'!F30</f>
        <v>1386.442874224819</v>
      </c>
      <c r="G24" s="35">
        <f>+'[2]Tabla 2_CSTA 2021'!G30</f>
        <v>3775.539658124344</v>
      </c>
      <c r="H24" s="35">
        <f>+'[2]Tabla 2_CSTA 2021'!H30</f>
        <v>178.63890618396465</v>
      </c>
      <c r="I24" s="35">
        <f>+'[2]Tabla 2_CSTA 2021'!I30</f>
        <v>221.9634782556225</v>
      </c>
      <c r="J24" s="35">
        <f>+'[2]Tabla 2_CSTA 2021'!J30</f>
        <v>2124.2872000000002</v>
      </c>
      <c r="K24" s="35">
        <f>+'[2]Tabla 2_CSTA 2021'!K30</f>
        <v>339</v>
      </c>
      <c r="L24" s="35">
        <f>+'[2]Tabla 2_CSTA 2021'!L30</f>
        <v>13000</v>
      </c>
      <c r="M24" s="35">
        <f>+'[2]Tabla 2_CSTA 2021'!M30</f>
        <v>5304</v>
      </c>
      <c r="N24" s="35">
        <f>+'[2]Tabla 2_CSTA 2021'!N30</f>
        <v>1350490.8721167885</v>
      </c>
      <c r="O24" s="35">
        <f>+'[2]Tabla 2_CSTA 2021'!O30</f>
        <v>-707711.87211678852</v>
      </c>
      <c r="P24" s="35">
        <f>+'[2]Tabla 2_CSTA 2021'!P30</f>
        <v>642779</v>
      </c>
    </row>
    <row r="25" spans="2:16" ht="15" thickBot="1">
      <c r="B25" s="36" t="s">
        <v>47</v>
      </c>
      <c r="C25" s="37">
        <f>+'[2]Tabla 2_CSTA 2021'!C31</f>
        <v>534083</v>
      </c>
      <c r="D25" s="37">
        <f>+'[2]Tabla 2_CSTA 2021'!D31</f>
        <v>18934749</v>
      </c>
      <c r="E25" s="37">
        <f>+'[2]Tabla 2_CSTA 2021'!E31</f>
        <v>3643196</v>
      </c>
      <c r="F25" s="37">
        <f>+'[2]Tabla 2_CSTA 2021'!F31</f>
        <v>67031.716788657373</v>
      </c>
      <c r="G25" s="37">
        <f>+'[2]Tabla 2_CSTA 2021'!G31</f>
        <v>182539.72795614571</v>
      </c>
      <c r="H25" s="37">
        <f>+'[2]Tabla 2_CSTA 2021'!H31</f>
        <v>7194.4984134363904</v>
      </c>
      <c r="I25" s="37">
        <f>+'[2]Tabla 2_CSTA 2021'!I31</f>
        <v>8939.3510420757611</v>
      </c>
      <c r="J25" s="37">
        <f>+'[2]Tabla 2_CSTA 2021'!J31</f>
        <v>216104.02090492003</v>
      </c>
      <c r="K25" s="37">
        <f>+'[2]Tabla 2_CSTA 2021'!K31</f>
        <v>48492.999999999971</v>
      </c>
      <c r="L25" s="37">
        <f>+'[2]Tabla 2_CSTA 2021'!L31</f>
        <v>563354</v>
      </c>
      <c r="M25" s="37">
        <f>+'[2]Tabla 2_CSTA 2021'!M31</f>
        <v>374173</v>
      </c>
      <c r="N25" s="37">
        <f>+'[2]Tabla 2_CSTA 2021'!N31</f>
        <v>24579857.315105237</v>
      </c>
      <c r="O25" s="37">
        <f>+'[2]Tabla 2_CSTA 2021'!O31</f>
        <v>48669253.684894755</v>
      </c>
      <c r="P25" s="37">
        <f>+'[2]Tabla 2_CSTA 2021'!P31</f>
        <v>73249111.00000003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37E0-0121-49B3-85DF-D546BE62480A}">
  <dimension ref="B2:AJ57"/>
  <sheetViews>
    <sheetView showGridLines="0" workbookViewId="0">
      <selection activeCell="B27" sqref="B27"/>
    </sheetView>
  </sheetViews>
  <sheetFormatPr baseColWidth="10" defaultColWidth="10.54296875" defaultRowHeight="14.5"/>
  <cols>
    <col min="1" max="1" width="10.54296875" style="21"/>
    <col min="2" max="2" width="57.54296875" style="21" customWidth="1"/>
    <col min="3" max="3" width="12.7265625" style="21" customWidth="1"/>
    <col min="4" max="4" width="15.7265625" style="21" customWidth="1"/>
    <col min="5" max="5" width="12.26953125" style="21" customWidth="1"/>
    <col min="6" max="6" width="13.81640625" style="21" customWidth="1"/>
    <col min="7" max="7" width="12.26953125" style="21" customWidth="1"/>
    <col min="8" max="8" width="14.1796875" style="21" customWidth="1"/>
    <col min="9" max="10" width="11.54296875" style="21" customWidth="1"/>
    <col min="11" max="11" width="11.453125" style="21" customWidth="1"/>
    <col min="12" max="12" width="11.81640625" style="21" customWidth="1"/>
    <col min="13" max="13" width="10.54296875" style="21"/>
    <col min="14" max="14" width="15.453125" style="21" customWidth="1"/>
    <col min="15" max="15" width="14.453125" style="21" customWidth="1"/>
    <col min="16" max="16" width="12.81640625" style="21" customWidth="1"/>
    <col min="17" max="17" width="12.1796875" style="21" customWidth="1"/>
    <col min="18" max="18" width="11.6328125" style="21" customWidth="1"/>
    <col min="19" max="19" width="9.1796875" style="21" customWidth="1"/>
    <col min="20" max="20" width="9" style="21" customWidth="1"/>
    <col min="21" max="24" width="10.54296875" style="21"/>
    <col min="25" max="25" width="12.1796875" style="21" customWidth="1"/>
    <col min="26" max="26" width="11.1796875" style="21" customWidth="1"/>
    <col min="27" max="27" width="12.453125" style="21" customWidth="1"/>
    <col min="28" max="28" width="10.81640625" style="21" customWidth="1"/>
    <col min="29" max="29" width="14.453125" style="21" customWidth="1"/>
    <col min="30" max="30" width="11.81640625" style="21" customWidth="1"/>
    <col min="31" max="31" width="12" style="21" customWidth="1"/>
    <col min="32" max="32" width="11.81640625" style="21" customWidth="1"/>
    <col min="33" max="33" width="13.7265625" style="21" customWidth="1"/>
    <col min="34" max="34" width="17.54296875" style="21" customWidth="1"/>
    <col min="35" max="16384" width="10.54296875" style="21"/>
  </cols>
  <sheetData>
    <row r="2" spans="2:36" ht="15" thickBot="1"/>
    <row r="3" spans="2:36" ht="42.75" customHeight="1" thickBot="1">
      <c r="B3" s="38" t="s">
        <v>117</v>
      </c>
      <c r="C3" s="166" t="s">
        <v>25</v>
      </c>
      <c r="D3" s="166"/>
      <c r="E3" s="162" t="s">
        <v>48</v>
      </c>
      <c r="F3" s="162"/>
      <c r="G3" s="166" t="s">
        <v>27</v>
      </c>
      <c r="H3" s="166"/>
      <c r="I3" s="162" t="s">
        <v>28</v>
      </c>
      <c r="J3" s="162"/>
      <c r="K3" s="162" t="s">
        <v>29</v>
      </c>
      <c r="L3" s="162"/>
      <c r="M3" s="162" t="s">
        <v>30</v>
      </c>
      <c r="N3" s="162"/>
      <c r="O3" s="162" t="s">
        <v>31</v>
      </c>
      <c r="P3" s="162"/>
      <c r="Q3" s="162" t="s">
        <v>49</v>
      </c>
      <c r="R3" s="162"/>
      <c r="S3" s="162" t="s">
        <v>33</v>
      </c>
      <c r="T3" s="162"/>
      <c r="U3" s="166" t="s">
        <v>34</v>
      </c>
      <c r="V3" s="166"/>
      <c r="W3" s="162" t="s">
        <v>35</v>
      </c>
      <c r="X3" s="162"/>
      <c r="Y3" s="162" t="s">
        <v>36</v>
      </c>
      <c r="Z3" s="162"/>
      <c r="AA3" s="162" t="s">
        <v>50</v>
      </c>
      <c r="AB3" s="162"/>
      <c r="AC3" s="163" t="s">
        <v>51</v>
      </c>
      <c r="AD3" s="163" t="s">
        <v>52</v>
      </c>
      <c r="AE3" s="162" t="s">
        <v>53</v>
      </c>
      <c r="AF3" s="162"/>
      <c r="AG3" s="163" t="s">
        <v>54</v>
      </c>
      <c r="AH3" s="164" t="s">
        <v>55</v>
      </c>
      <c r="AI3" s="160" t="s">
        <v>56</v>
      </c>
    </row>
    <row r="4" spans="2:36" ht="33" customHeight="1" thickBot="1">
      <c r="B4" s="39" t="str">
        <f>+[3]Cuadre!B4</f>
        <v>Productos</v>
      </c>
      <c r="C4" s="40" t="s">
        <v>57</v>
      </c>
      <c r="D4" s="40" t="s">
        <v>58</v>
      </c>
      <c r="E4" s="40" t="s">
        <v>57</v>
      </c>
      <c r="F4" s="40" t="s">
        <v>58</v>
      </c>
      <c r="G4" s="40" t="s">
        <v>57</v>
      </c>
      <c r="H4" s="40" t="s">
        <v>58</v>
      </c>
      <c r="I4" s="40" t="s">
        <v>57</v>
      </c>
      <c r="J4" s="40" t="s">
        <v>58</v>
      </c>
      <c r="K4" s="40" t="s">
        <v>57</v>
      </c>
      <c r="L4" s="40" t="s">
        <v>58</v>
      </c>
      <c r="M4" s="40" t="s">
        <v>57</v>
      </c>
      <c r="N4" s="40" t="s">
        <v>58</v>
      </c>
      <c r="O4" s="40" t="s">
        <v>57</v>
      </c>
      <c r="P4" s="40" t="s">
        <v>58</v>
      </c>
      <c r="Q4" s="40" t="s">
        <v>57</v>
      </c>
      <c r="R4" s="40" t="s">
        <v>58</v>
      </c>
      <c r="S4" s="40" t="s">
        <v>57</v>
      </c>
      <c r="T4" s="40" t="s">
        <v>58</v>
      </c>
      <c r="U4" s="40" t="s">
        <v>57</v>
      </c>
      <c r="V4" s="40" t="s">
        <v>58</v>
      </c>
      <c r="W4" s="40" t="s">
        <v>57</v>
      </c>
      <c r="X4" s="40" t="s">
        <v>58</v>
      </c>
      <c r="Y4" s="40" t="s">
        <v>57</v>
      </c>
      <c r="Z4" s="40" t="s">
        <v>58</v>
      </c>
      <c r="AA4" s="40" t="s">
        <v>57</v>
      </c>
      <c r="AB4" s="40" t="s">
        <v>58</v>
      </c>
      <c r="AC4" s="163"/>
      <c r="AD4" s="163"/>
      <c r="AE4" s="41" t="s">
        <v>59</v>
      </c>
      <c r="AF4" s="41" t="s">
        <v>60</v>
      </c>
      <c r="AG4" s="163"/>
      <c r="AH4" s="165"/>
      <c r="AI4" s="161"/>
    </row>
    <row r="5" spans="2:36" ht="15" thickBot="1">
      <c r="B5" s="42" t="s">
        <v>6</v>
      </c>
      <c r="C5" s="43">
        <f>+[3]Hoja2!C6</f>
        <v>3043026</v>
      </c>
      <c r="D5" s="43">
        <f>+[3]Hoja2!D6</f>
        <v>2613798.4968559197</v>
      </c>
      <c r="E5" s="43">
        <f>+[3]Hoja2!E6</f>
        <v>24488754</v>
      </c>
      <c r="F5" s="43">
        <f>+[3]Hoja2!F6</f>
        <v>2478806.0063326992</v>
      </c>
      <c r="G5" s="43">
        <f>+[3]Hoja2!G6</f>
        <v>11969788</v>
      </c>
      <c r="H5" s="43">
        <f>+[3]Hoja2!H6</f>
        <v>3321763.3772110036</v>
      </c>
      <c r="I5" s="43">
        <f>+[3]Hoja2!I6</f>
        <v>356881.8203408444</v>
      </c>
      <c r="J5" s="43">
        <f>+[3]Hoja2!J6</f>
        <v>249531.99619334223</v>
      </c>
      <c r="K5" s="43">
        <f>+[3]Hoja2!K6</f>
        <v>971855.01906368032</v>
      </c>
      <c r="L5" s="43">
        <f>+[3]Hoja2!L6</f>
        <v>129165.32789206687</v>
      </c>
      <c r="M5" s="43">
        <f>+[3]Hoja2!M6</f>
        <v>84535.562482082561</v>
      </c>
      <c r="N5" s="43">
        <f>+[3]Hoja2!N6</f>
        <v>84150.956207677838</v>
      </c>
      <c r="O5" s="43">
        <f>+[3]Hoja2!O6</f>
        <v>105119.47082538878</v>
      </c>
      <c r="P5" s="43">
        <f>+[3]Hoja2!P6</f>
        <v>104641.58754537198</v>
      </c>
      <c r="Q5" s="43">
        <f>+[3]Hoja2!Q6</f>
        <v>522504.64</v>
      </c>
      <c r="R5" s="43">
        <f>+[3]Hoja2!R6</f>
        <v>72825.130418671732</v>
      </c>
      <c r="S5" s="43">
        <f>+[3]Hoja2!S6</f>
        <v>219328.3713527112</v>
      </c>
      <c r="T5" s="43">
        <f>+[3]Hoja2!T6</f>
        <v>215643.45892644732</v>
      </c>
      <c r="U5" s="43">
        <f>+[3]Hoja2!U6</f>
        <v>2563604</v>
      </c>
      <c r="V5" s="43">
        <f>+[3]Hoja2!V6</f>
        <v>390837.17342905805</v>
      </c>
      <c r="W5" s="43">
        <f>+[3]Hoja2!W6</f>
        <v>2208797</v>
      </c>
      <c r="X5" s="43">
        <f>+[3]Hoja2!X6</f>
        <v>330872.27626760944</v>
      </c>
      <c r="Y5" s="43">
        <f>+[3]Hoja2!Y6</f>
        <v>46534193.884064712</v>
      </c>
      <c r="Z5" s="43">
        <f>+[3]Hoja2!Z6</f>
        <v>9992035.7872798666</v>
      </c>
      <c r="AA5" s="43">
        <f>+[3]Hoja2!AA6</f>
        <v>1681484.5827379301</v>
      </c>
      <c r="AB5" s="43">
        <f>+[3]Hoja2!AB6</f>
        <v>311842.32230989658</v>
      </c>
      <c r="AC5" s="43">
        <f>+[3]Hoja2!AC6</f>
        <v>48215678.466802642</v>
      </c>
      <c r="AD5" s="43">
        <f>+[3]Hoja2!AN6</f>
        <v>10303878.109589765</v>
      </c>
      <c r="AE5" s="43">
        <f>+[3]Hoja2!AD6+[3]Hoja2!AG6+[3]Hoja2!AJ6</f>
        <v>3557488.3431761763</v>
      </c>
      <c r="AF5" s="43">
        <f>+[3]Hoja2!AE6+[3]Hoja2!AH6+[3]Hoja2!AK6</f>
        <v>1020842.1129548744</v>
      </c>
      <c r="AG5" s="43">
        <f t="shared" ref="AG5:AG20" si="0">+AC5+AE5</f>
        <v>51773166.80997882</v>
      </c>
      <c r="AH5" s="43">
        <f>+[3]Hoja2!AO6</f>
        <v>11324720.22254464</v>
      </c>
      <c r="AI5" s="44">
        <v>0.21873727817762603</v>
      </c>
    </row>
    <row r="6" spans="2:36" ht="15" thickBot="1">
      <c r="B6" s="45" t="str">
        <f>+[3]Cuadre!B7</f>
        <v>1- Servicios de alojamiento</v>
      </c>
      <c r="C6" s="45">
        <f>+[3]Hoja2!C7</f>
        <v>2767099</v>
      </c>
      <c r="D6" s="45">
        <f>+[3]Hoja2!D7</f>
        <v>2535305.8023257195</v>
      </c>
      <c r="E6" s="45">
        <f>+[3]Hoja2!E7</f>
        <v>24482552</v>
      </c>
      <c r="F6" s="45">
        <f>+[3]Hoja2!F7</f>
        <v>2477918.0106424666</v>
      </c>
      <c r="G6" s="45">
        <f>+[3]Hoja2!G7</f>
        <v>109034</v>
      </c>
      <c r="H6" s="45">
        <f>+[3]Hoja2!H7</f>
        <v>83887.499008566912</v>
      </c>
      <c r="I6" s="45">
        <f>+[3]Hoja2!I7</f>
        <v>1772.2129605146265</v>
      </c>
      <c r="J6" s="45">
        <f>+[3]Hoja2!J7</f>
        <v>179.34649031098337</v>
      </c>
      <c r="K6" s="45">
        <f>+[3]Hoja2!K7</f>
        <v>4826.0627534372788</v>
      </c>
      <c r="L6" s="45">
        <f>+[3]Hoja2!L7</f>
        <v>488.39357127723321</v>
      </c>
      <c r="M6" s="45">
        <f>+[3]Hoja2!M7</f>
        <v>201.88643507091896</v>
      </c>
      <c r="N6" s="45">
        <f>+[3]Hoja2!N7</f>
        <v>20.43074076201956</v>
      </c>
      <c r="O6" s="45">
        <f>+[3]Hoja2!O7</f>
        <v>250.84913638477886</v>
      </c>
      <c r="P6" s="45">
        <f>+[3]Hoja2!P7</f>
        <v>25.385725762375152</v>
      </c>
      <c r="Q6" s="45">
        <f>+[3]Hoja2!Q7</f>
        <v>508.50240000000002</v>
      </c>
      <c r="R6" s="45">
        <f>+[3]Hoja2!R7</f>
        <v>51.460023590070755</v>
      </c>
      <c r="S6" s="45">
        <f>+[3]Hoja2!S7</f>
        <v>2888</v>
      </c>
      <c r="T6" s="45">
        <f>+[3]Hoja2!T7</f>
        <v>292.26321867531857</v>
      </c>
      <c r="U6" s="45">
        <f>+[3]Hoja2!U7</f>
        <v>22957</v>
      </c>
      <c r="V6" s="45">
        <f>+[3]Hoja2!V7</f>
        <v>2698.0832990368212</v>
      </c>
      <c r="W6" s="45">
        <f>+[3]Hoja2!W7</f>
        <v>5416</v>
      </c>
      <c r="X6" s="45">
        <f>+[3]Hoja2!X7</f>
        <v>548.09473419166397</v>
      </c>
      <c r="Y6" s="45">
        <f>+[3]Hoja2!Y7</f>
        <v>27397505.513685409</v>
      </c>
      <c r="Z6" s="45">
        <f>+[3]Hoja2!Z7</f>
        <v>5101414.7697803602</v>
      </c>
      <c r="AA6" s="45">
        <f>+[3]Hoja2!AA7</f>
        <v>1567022.486314591</v>
      </c>
      <c r="AB6" s="45">
        <f>+[3]Hoja2!AB7</f>
        <v>281586.62795550184</v>
      </c>
      <c r="AC6" s="45">
        <f>+[3]Hoja2!AC7</f>
        <v>28964528</v>
      </c>
      <c r="AD6" s="45">
        <f>+[3]Hoja2!AN7</f>
        <v>5383001.3977358621</v>
      </c>
      <c r="AE6" s="45">
        <f>+[3]Hoja2!AD7+[3]Hoja2!AG7+[3]Hoja2!AJ7</f>
        <v>843910</v>
      </c>
      <c r="AF6" s="45">
        <f>+[3]Hoja2!AE7+[3]Hoja2!AH7+[3]Hoja2!AK7</f>
        <v>189493.08157332955</v>
      </c>
      <c r="AG6" s="45">
        <f t="shared" si="0"/>
        <v>29808438</v>
      </c>
      <c r="AH6" s="45">
        <f>+[3]Hoja2!AO7</f>
        <v>5572494.4793091919</v>
      </c>
      <c r="AI6" s="46">
        <v>0.18694352516254598</v>
      </c>
    </row>
    <row r="7" spans="2:36" ht="15" thickBot="1">
      <c r="B7" s="47" t="str">
        <f>+[3]Cuadre!B8</f>
        <v>1.1.1 - Hoteles y similares</v>
      </c>
      <c r="C7" s="48">
        <f>+[3]Hoja2!C8</f>
        <v>2671290</v>
      </c>
      <c r="D7" s="48">
        <f>+[3]Hoja2!D8</f>
        <v>2525610.0105258361</v>
      </c>
      <c r="E7" s="48">
        <f>+[3]Hoja2!E8</f>
        <v>360</v>
      </c>
      <c r="F7" s="48">
        <f>+[3]Hoja2!F8</f>
        <v>340.36723971912483</v>
      </c>
      <c r="G7" s="48">
        <f>+[3]Hoja2!G8</f>
        <v>86292</v>
      </c>
      <c r="H7" s="48">
        <f>+[3]Hoja2!H8</f>
        <v>81586.027360674227</v>
      </c>
      <c r="I7" s="49" t="s">
        <v>40</v>
      </c>
      <c r="J7" s="49" t="s">
        <v>40</v>
      </c>
      <c r="K7" s="49" t="s">
        <v>40</v>
      </c>
      <c r="L7" s="49" t="s">
        <v>40</v>
      </c>
      <c r="M7" s="49" t="s">
        <v>40</v>
      </c>
      <c r="N7" s="49" t="s">
        <v>40</v>
      </c>
      <c r="O7" s="49" t="s">
        <v>40</v>
      </c>
      <c r="P7" s="49" t="s">
        <v>40</v>
      </c>
      <c r="Q7" s="49" t="s">
        <v>40</v>
      </c>
      <c r="R7" s="49" t="s">
        <v>40</v>
      </c>
      <c r="S7" s="49" t="s">
        <v>40</v>
      </c>
      <c r="T7" s="49" t="s">
        <v>40</v>
      </c>
      <c r="U7" s="48">
        <f>+[3]Hoja2!U8</f>
        <v>444</v>
      </c>
      <c r="V7" s="48">
        <f>+[3]Hoja2!V8</f>
        <v>419.78626232025397</v>
      </c>
      <c r="W7" s="49" t="s">
        <v>40</v>
      </c>
      <c r="X7" s="49" t="s">
        <v>40</v>
      </c>
      <c r="Y7" s="48">
        <f>+[3]Hoja2!Y8</f>
        <v>2758386</v>
      </c>
      <c r="Z7" s="48">
        <f>+[3]Hoja2!Z8</f>
        <v>2607956.1913885497</v>
      </c>
      <c r="AA7" s="48">
        <f>+[3]Hoja2!AA8</f>
        <v>145695</v>
      </c>
      <c r="AB7" s="48">
        <f>+[3]Hoja2!AB8</f>
        <v>137749.45830799415</v>
      </c>
      <c r="AC7" s="48">
        <f>+[3]Hoja2!AC8</f>
        <v>2904081</v>
      </c>
      <c r="AD7" s="48">
        <f>+[3]Hoja2!AN8</f>
        <v>2745705.6496965438</v>
      </c>
      <c r="AE7" s="48">
        <f>+[3]Hoja2!AD8+[3]Hoja2!AG8+[3]Hoja2!AJ8</f>
        <v>550967</v>
      </c>
      <c r="AF7" s="48">
        <f>+[3]Hoja2!AE8+[3]Hoja2!AH8+[3]Hoja2!AK8</f>
        <v>181550.2211962257</v>
      </c>
      <c r="AG7" s="48">
        <f t="shared" si="0"/>
        <v>3455048</v>
      </c>
      <c r="AH7" s="48">
        <f>+[3]Hoja2!AO8</f>
        <v>2927255.8708927697</v>
      </c>
      <c r="AI7" s="50">
        <v>0.84724029040776561</v>
      </c>
      <c r="AJ7" s="22"/>
    </row>
    <row r="8" spans="2:36" ht="15" thickBot="1">
      <c r="B8" s="47" t="str">
        <f>+[3]Cuadre!B9</f>
        <v>1.1.2 - Servicios de alquiler inmobiliario</v>
      </c>
      <c r="C8" s="48">
        <f>+[3]Hoja2!C9</f>
        <v>95809</v>
      </c>
      <c r="D8" s="48">
        <f>+[3]Hoja2!D9</f>
        <v>9695.7917998835164</v>
      </c>
      <c r="E8" s="48">
        <f>+[3]Hoja2!E9</f>
        <v>24482192</v>
      </c>
      <c r="F8" s="48">
        <f>+[3]Hoja2!F9</f>
        <v>2477577.6434027473</v>
      </c>
      <c r="G8" s="48">
        <f>+[3]Hoja2!G9</f>
        <v>22742</v>
      </c>
      <c r="H8" s="48">
        <f>+[3]Hoja2!H9</f>
        <v>2301.4716478926921</v>
      </c>
      <c r="I8" s="48">
        <f>+[3]Hoja2!I9</f>
        <v>1772.2129605146265</v>
      </c>
      <c r="J8" s="48">
        <f>+[3]Hoja2!J9</f>
        <v>179.34649031098337</v>
      </c>
      <c r="K8" s="48">
        <f>+[3]Hoja2!K9</f>
        <v>4826.0627534372788</v>
      </c>
      <c r="L8" s="48">
        <f>+[3]Hoja2!L9</f>
        <v>488.39357127723321</v>
      </c>
      <c r="M8" s="48">
        <f>+[3]Hoja2!M9</f>
        <v>201.88643507091896</v>
      </c>
      <c r="N8" s="48">
        <f>+[3]Hoja2!N9</f>
        <v>20.43074076201956</v>
      </c>
      <c r="O8" s="48">
        <f>+[3]Hoja2!O9</f>
        <v>250.84913638477886</v>
      </c>
      <c r="P8" s="48">
        <f>+[3]Hoja2!P9</f>
        <v>25.385725762375152</v>
      </c>
      <c r="Q8" s="48">
        <f>+[3]Hoja2!Q9</f>
        <v>508.50240000000002</v>
      </c>
      <c r="R8" s="48">
        <f>+[3]Hoja2!R9</f>
        <v>51.460023590070755</v>
      </c>
      <c r="S8" s="48">
        <f>+[3]Hoja2!S9</f>
        <v>2888</v>
      </c>
      <c r="T8" s="48">
        <f>+[3]Hoja2!T9</f>
        <v>292.26321867531857</v>
      </c>
      <c r="U8" s="48">
        <f>+[3]Hoja2!U9</f>
        <v>22513</v>
      </c>
      <c r="V8" s="48">
        <f>+[3]Hoja2!V9</f>
        <v>2278.2970367165672</v>
      </c>
      <c r="W8" s="48">
        <f>+[3]Hoja2!W9</f>
        <v>5416</v>
      </c>
      <c r="X8" s="48">
        <f>+[3]Hoja2!X9</f>
        <v>548.09473419166397</v>
      </c>
      <c r="Y8" s="48">
        <f>+[3]Hoja2!Y9</f>
        <v>24639119.513685409</v>
      </c>
      <c r="Z8" s="48">
        <f>+[3]Hoja2!Z9</f>
        <v>2493458.5783918099</v>
      </c>
      <c r="AA8" s="48">
        <f>+[3]Hoja2!AA9</f>
        <v>1421327.486314591</v>
      </c>
      <c r="AB8" s="48">
        <f>+[3]Hoja2!AB9</f>
        <v>143837.16964750769</v>
      </c>
      <c r="AC8" s="48">
        <f>+[3]Hoja2!AC9</f>
        <v>26060447</v>
      </c>
      <c r="AD8" s="48">
        <f>+[3]Hoja2!AN9</f>
        <v>2637295.7480393178</v>
      </c>
      <c r="AE8" s="48">
        <f>+[3]Hoja2!AD9+[3]Hoja2!AG9+[3]Hoja2!AJ9</f>
        <v>292943</v>
      </c>
      <c r="AF8" s="48">
        <f>+[3]Hoja2!AE9+[3]Hoja2!AH9+[3]Hoja2!AK9</f>
        <v>7942.8603771038561</v>
      </c>
      <c r="AG8" s="48">
        <f t="shared" si="0"/>
        <v>26353390</v>
      </c>
      <c r="AH8" s="48">
        <f>+[3]Hoja2!AO9</f>
        <v>2645238.6084164218</v>
      </c>
      <c r="AI8" s="50">
        <v>0.10037564838589728</v>
      </c>
      <c r="AJ8" s="22"/>
    </row>
    <row r="9" spans="2:36" ht="15" thickBot="1">
      <c r="B9" s="45" t="str">
        <f>+[3]Cuadre!B10</f>
        <v>2.-Servicios de provisión de alimentación y bebidas</v>
      </c>
      <c r="C9" s="51">
        <f>+[3]Hoja2!C10</f>
        <v>235631</v>
      </c>
      <c r="D9" s="51">
        <f>+[3]Hoja2!D10</f>
        <v>64397.530115625501</v>
      </c>
      <c r="E9" s="51">
        <f>+[3]Hoja2!E10</f>
        <v>141</v>
      </c>
      <c r="F9" s="51">
        <f>+[3]Hoja2!F10</f>
        <v>38.535047367719848</v>
      </c>
      <c r="G9" s="51">
        <f>+[3]Hoja2!G10</f>
        <v>11831154</v>
      </c>
      <c r="H9" s="51">
        <f>+[3]Hoja2!H10</f>
        <v>3233433.1901048804</v>
      </c>
      <c r="I9" s="52" t="s">
        <v>40</v>
      </c>
      <c r="J9" s="52" t="s">
        <v>40</v>
      </c>
      <c r="K9" s="52" t="s">
        <v>40</v>
      </c>
      <c r="L9" s="52" t="s">
        <v>40</v>
      </c>
      <c r="M9" s="51">
        <f>+[3]Hoja2!M10</f>
        <v>267.95835927594698</v>
      </c>
      <c r="N9" s="51">
        <f>+[3]Hoja2!N10</f>
        <v>73.232539484220638</v>
      </c>
      <c r="O9" s="51">
        <f>+[3]Hoja2!O10</f>
        <v>332.94521738343377</v>
      </c>
      <c r="P9" s="51">
        <f>+[3]Hoja2!P10</f>
        <v>90.993331366853937</v>
      </c>
      <c r="Q9" s="53" t="s">
        <v>40</v>
      </c>
      <c r="R9" s="53" t="s">
        <v>40</v>
      </c>
      <c r="S9" s="51">
        <f>+[3]Hoja2!S10</f>
        <v>13</v>
      </c>
      <c r="T9" s="51">
        <f>+[3]Hoja2!T10</f>
        <v>3.5528767076621133</v>
      </c>
      <c r="U9" s="51">
        <f>+[3]Hoja2!U10</f>
        <v>19615</v>
      </c>
      <c r="V9" s="51">
        <f>+[3]Hoja2!V10</f>
        <v>5360.7443554455658</v>
      </c>
      <c r="W9" s="51">
        <f>+[3]Hoja2!W10</f>
        <v>1546</v>
      </c>
      <c r="X9" s="51">
        <f>+[3]Hoja2!X10</f>
        <v>422.51903000350978</v>
      </c>
      <c r="Y9" s="51">
        <f>+[3]Hoja2!Y10</f>
        <v>12088700.903576661</v>
      </c>
      <c r="Z9" s="51">
        <f>+[3]Hoja2!Z10</f>
        <v>3303820.2974008811</v>
      </c>
      <c r="AA9" s="51">
        <f>+[3]Hoja2!AA10</f>
        <v>84645.096423339099</v>
      </c>
      <c r="AB9" s="51">
        <f>+[3]Hoja2!AB10</f>
        <v>23133.3531923304</v>
      </c>
      <c r="AC9" s="51">
        <f>+[3]Hoja2!AC10</f>
        <v>12173346</v>
      </c>
      <c r="AD9" s="51">
        <f>+[3]Hoja2!AN10</f>
        <v>3326953.6505932114</v>
      </c>
      <c r="AE9" s="51">
        <f>+[3]Hoja2!AD10+[3]Hoja2!AG10+[3]Hoja2!AJ10</f>
        <v>1131679</v>
      </c>
      <c r="AF9" s="51">
        <f>+[3]Hoja2!AE10+[3]Hoja2!AH10+[3]Hoja2!AK10</f>
        <v>299808.1079182924</v>
      </c>
      <c r="AG9" s="51">
        <f t="shared" si="0"/>
        <v>13305025</v>
      </c>
      <c r="AH9" s="51">
        <f>+[3]Hoja2!AO10</f>
        <v>3626761.7585115037</v>
      </c>
      <c r="AI9" s="46">
        <v>0.27258586575459298</v>
      </c>
      <c r="AJ9" s="22"/>
    </row>
    <row r="10" spans="2:36" ht="15" thickBot="1">
      <c r="B10" s="45" t="str">
        <f>+[3]Cuadre!B11</f>
        <v>3.- Servicios de transporte de pasajeros</v>
      </c>
      <c r="C10" s="45">
        <f>+[3]Hoja2!C11</f>
        <v>80</v>
      </c>
      <c r="D10" s="45">
        <f>+[3]Hoja2!D11</f>
        <v>11.145178244041599</v>
      </c>
      <c r="E10" s="45">
        <f>+[3]Hoja2!E11</f>
        <v>5578</v>
      </c>
      <c r="F10" s="45">
        <f>+[3]Hoja2!F11</f>
        <v>777.0975530658003</v>
      </c>
      <c r="G10" s="45">
        <f>+[3]Hoja2!G11</f>
        <v>633</v>
      </c>
      <c r="H10" s="45">
        <f>+[3]Hoja2!H11</f>
        <v>88.186222855979139</v>
      </c>
      <c r="I10" s="45">
        <f>+[3]Hoja2!I11</f>
        <v>355109.60738032975</v>
      </c>
      <c r="J10" s="45">
        <f>+[3]Hoja2!J11</f>
        <v>249352.64970303126</v>
      </c>
      <c r="K10" s="45">
        <f>+[3]Hoja2!K11</f>
        <v>967028.956310243</v>
      </c>
      <c r="L10" s="45">
        <f>+[3]Hoja2!L11</f>
        <v>128676.93432078963</v>
      </c>
      <c r="M10" s="45">
        <f>+[3]Hoja2!M11</f>
        <v>84065.717687735698</v>
      </c>
      <c r="N10" s="45">
        <f>+[3]Hoja2!N11</f>
        <v>84057.292927431597</v>
      </c>
      <c r="O10" s="45">
        <f>+[3]Hoja2!O11</f>
        <v>104535.67647162057</v>
      </c>
      <c r="P10" s="45">
        <f>+[3]Hoja2!P11</f>
        <v>104525.20848824274</v>
      </c>
      <c r="Q10" s="45">
        <f>+[3]Hoja2!Q11</f>
        <v>521996.13760000002</v>
      </c>
      <c r="R10" s="45">
        <f>+[3]Hoja2!R11</f>
        <v>72773.670395081659</v>
      </c>
      <c r="S10" s="53" t="s">
        <v>40</v>
      </c>
      <c r="T10" s="53" t="s">
        <v>40</v>
      </c>
      <c r="U10" s="45">
        <f>+[3]Hoja2!U11</f>
        <v>11482</v>
      </c>
      <c r="V10" s="45">
        <f>+[3]Hoja2!V11</f>
        <v>1599.61170747607</v>
      </c>
      <c r="W10" s="45">
        <f>+[3]Hoja2!W11</f>
        <v>2055</v>
      </c>
      <c r="X10" s="45">
        <f>+[3]Hoja2!X11</f>
        <v>286.29176614381851</v>
      </c>
      <c r="Y10" s="45">
        <f>+[3]Hoja2!Y11</f>
        <v>2052564.0954499289</v>
      </c>
      <c r="Z10" s="45">
        <f>+[3]Hoja2!Z11</f>
        <v>642148.08826236264</v>
      </c>
      <c r="AA10" s="53" t="s">
        <v>40</v>
      </c>
      <c r="AB10" s="53" t="s">
        <v>40</v>
      </c>
      <c r="AC10" s="45">
        <f>+[3]Hoja2!AC11</f>
        <v>2052564.0954499289</v>
      </c>
      <c r="AD10" s="45">
        <f>+[3]Hoja2!AN11</f>
        <v>642148.08826236264</v>
      </c>
      <c r="AE10" s="45">
        <f>+[3]Hoja2!AD11+[3]Hoja2!AG11+[3]Hoja2!AJ11</f>
        <v>953680.34317617631</v>
      </c>
      <c r="AF10" s="45">
        <f>+[3]Hoja2!AE11+[3]Hoja2!AH11+[3]Hoja2!AK11</f>
        <v>369756.67825037276</v>
      </c>
      <c r="AG10" s="45">
        <f t="shared" si="0"/>
        <v>3006244.438626105</v>
      </c>
      <c r="AH10" s="45">
        <f>+[3]Hoja2!AO11</f>
        <v>1011904.7665127354</v>
      </c>
      <c r="AI10" s="46">
        <v>0.33660096082379443</v>
      </c>
      <c r="AJ10" s="22"/>
    </row>
    <row r="11" spans="2:36" ht="15" thickBot="1">
      <c r="B11" s="47" t="str">
        <f>+[3]Cuadre!B12</f>
        <v>3.1.- Interubano por ferrocarril</v>
      </c>
      <c r="C11" s="49" t="s">
        <v>40</v>
      </c>
      <c r="D11" s="49" t="s">
        <v>40</v>
      </c>
      <c r="E11" s="49" t="s">
        <v>40</v>
      </c>
      <c r="F11" s="49" t="s">
        <v>40</v>
      </c>
      <c r="G11" s="49" t="s">
        <v>40</v>
      </c>
      <c r="H11" s="49" t="s">
        <v>40</v>
      </c>
      <c r="I11" s="47">
        <f>+[3]Hoja2!I12</f>
        <v>352963.27151561773</v>
      </c>
      <c r="J11" s="47">
        <f>+[3]Hoja2!J12</f>
        <v>249053.63350573383</v>
      </c>
      <c r="K11" s="49" t="s">
        <v>40</v>
      </c>
      <c r="L11" s="49" t="s">
        <v>40</v>
      </c>
      <c r="M11" s="49" t="s">
        <v>40</v>
      </c>
      <c r="N11" s="49" t="s">
        <v>40</v>
      </c>
      <c r="O11" s="49" t="s">
        <v>40</v>
      </c>
      <c r="P11" s="49" t="s">
        <v>40</v>
      </c>
      <c r="Q11" s="49" t="s">
        <v>40</v>
      </c>
      <c r="R11" s="49" t="s">
        <v>40</v>
      </c>
      <c r="S11" s="49" t="s">
        <v>40</v>
      </c>
      <c r="T11" s="49" t="s">
        <v>40</v>
      </c>
      <c r="U11" s="49" t="s">
        <v>40</v>
      </c>
      <c r="V11" s="49" t="s">
        <v>40</v>
      </c>
      <c r="W11" s="49" t="s">
        <v>40</v>
      </c>
      <c r="X11" s="49" t="s">
        <v>40</v>
      </c>
      <c r="Y11" s="47">
        <f>+[3]Hoja2!Y12</f>
        <v>352963.27151561773</v>
      </c>
      <c r="Z11" s="47">
        <f>+[3]Hoja2!Z12</f>
        <v>249053.63350573383</v>
      </c>
      <c r="AA11" s="49" t="s">
        <v>40</v>
      </c>
      <c r="AB11" s="49" t="s">
        <v>40</v>
      </c>
      <c r="AC11" s="47">
        <f>+[3]Hoja2!AC12</f>
        <v>352963.27151561773</v>
      </c>
      <c r="AD11" s="47">
        <f>+[3]Hoja2!AN12</f>
        <v>249053.63350573383</v>
      </c>
      <c r="AE11" s="47">
        <f>+[3]Hoja2!AD12+[3]Hoja2!AG12+[3]Hoja2!AJ12</f>
        <v>-27604.892072152172</v>
      </c>
      <c r="AF11" s="49" t="s">
        <v>40</v>
      </c>
      <c r="AG11" s="47">
        <f t="shared" si="0"/>
        <v>325358.37944346556</v>
      </c>
      <c r="AH11" s="47">
        <f>+[3]Hoja2!AO12</f>
        <v>249053.63350573383</v>
      </c>
      <c r="AI11" s="54">
        <v>0.76547477870939395</v>
      </c>
      <c r="AJ11" s="22"/>
    </row>
    <row r="12" spans="2:36" ht="15" thickBot="1">
      <c r="B12" s="47" t="str">
        <f>+[3]Cuadre!B13</f>
        <v>3.2.- Carretera</v>
      </c>
      <c r="C12" s="49" t="s">
        <v>40</v>
      </c>
      <c r="D12" s="49" t="s">
        <v>40</v>
      </c>
      <c r="E12" s="49" t="s">
        <v>40</v>
      </c>
      <c r="F12" s="49" t="s">
        <v>40</v>
      </c>
      <c r="G12" s="49" t="s">
        <v>40</v>
      </c>
      <c r="H12" s="49" t="s">
        <v>40</v>
      </c>
      <c r="I12" s="49" t="s">
        <v>40</v>
      </c>
      <c r="J12" s="49" t="s">
        <v>40</v>
      </c>
      <c r="K12" s="47">
        <f>+[3]Hoja2!K13</f>
        <v>961184.0878865039</v>
      </c>
      <c r="L12" s="47">
        <f>+[3]Hoja2!L13</f>
        <v>127862.65806584535</v>
      </c>
      <c r="M12" s="49" t="s">
        <v>40</v>
      </c>
      <c r="N12" s="49" t="s">
        <v>40</v>
      </c>
      <c r="O12" s="49" t="s">
        <v>40</v>
      </c>
      <c r="P12" s="49" t="s">
        <v>40</v>
      </c>
      <c r="Q12" s="47">
        <f>+[3]Hoja2!Q13</f>
        <v>710.70580000000007</v>
      </c>
      <c r="R12" s="47">
        <f>+[3]Hoja2!R13</f>
        <v>94.542485498931086</v>
      </c>
      <c r="S12" s="49" t="s">
        <v>40</v>
      </c>
      <c r="T12" s="49" t="s">
        <v>40</v>
      </c>
      <c r="U12" s="49" t="s">
        <v>40</v>
      </c>
      <c r="V12" s="49" t="s">
        <v>40</v>
      </c>
      <c r="W12" s="49" t="s">
        <v>40</v>
      </c>
      <c r="X12" s="49" t="s">
        <v>40</v>
      </c>
      <c r="Y12" s="47">
        <f>+[3]Hoja2!Y13</f>
        <v>961894.79368650389</v>
      </c>
      <c r="Z12" s="47">
        <f>+[3]Hoja2!Z13</f>
        <v>127957.20055134429</v>
      </c>
      <c r="AA12" s="49" t="s">
        <v>40</v>
      </c>
      <c r="AB12" s="49" t="s">
        <v>40</v>
      </c>
      <c r="AC12" s="47">
        <f>+[3]Hoja2!AC13</f>
        <v>961894.79368650389</v>
      </c>
      <c r="AD12" s="47">
        <f>+[3]Hoja2!AN13</f>
        <v>127957.20055134429</v>
      </c>
      <c r="AE12" s="47">
        <f>+[3]Hoja2!AD13+[3]Hoja2!AG13+[3]Hoja2!AJ13</f>
        <v>-75173.212480842863</v>
      </c>
      <c r="AF12" s="49" t="s">
        <v>40</v>
      </c>
      <c r="AG12" s="47">
        <f t="shared" si="0"/>
        <v>886721.58120566106</v>
      </c>
      <c r="AH12" s="47">
        <f>+[3]Hoja2!AO13</f>
        <v>127957.20055134429</v>
      </c>
      <c r="AI12" s="54">
        <v>0.14430369494037007</v>
      </c>
      <c r="AJ12" s="22"/>
    </row>
    <row r="13" spans="2:36" ht="15" thickBot="1">
      <c r="B13" s="47" t="str">
        <f>+[3]Cuadre!B14</f>
        <v>3.3.- Marítimo</v>
      </c>
      <c r="C13" s="49" t="s">
        <v>40</v>
      </c>
      <c r="D13" s="49" t="s">
        <v>40</v>
      </c>
      <c r="E13" s="49" t="s">
        <v>40</v>
      </c>
      <c r="F13" s="49" t="s">
        <v>40</v>
      </c>
      <c r="G13" s="49" t="s">
        <v>40</v>
      </c>
      <c r="H13" s="49" t="s">
        <v>40</v>
      </c>
      <c r="I13" s="49" t="s">
        <v>40</v>
      </c>
      <c r="J13" s="49" t="s">
        <v>40</v>
      </c>
      <c r="K13" s="49" t="s">
        <v>40</v>
      </c>
      <c r="L13" s="49" t="s">
        <v>40</v>
      </c>
      <c r="M13" s="47">
        <f>+[3]Hoja2!M14</f>
        <v>84055.929254520132</v>
      </c>
      <c r="N13" s="47">
        <f>+[3]Hoja2!N14</f>
        <v>84055.929254520132</v>
      </c>
      <c r="O13" s="49" t="s">
        <v>40</v>
      </c>
      <c r="P13" s="49" t="s">
        <v>40</v>
      </c>
      <c r="Q13" s="47">
        <f>+[3]Hoja2!Q14</f>
        <v>65.865800000000007</v>
      </c>
      <c r="R13" s="47">
        <f>+[3]Hoja2!R14</f>
        <v>65.565817682695069</v>
      </c>
      <c r="S13" s="49" t="s">
        <v>40</v>
      </c>
      <c r="T13" s="49" t="s">
        <v>40</v>
      </c>
      <c r="U13" s="49" t="s">
        <v>40</v>
      </c>
      <c r="V13" s="49" t="s">
        <v>40</v>
      </c>
      <c r="W13" s="49" t="s">
        <v>40</v>
      </c>
      <c r="X13" s="49" t="s">
        <v>40</v>
      </c>
      <c r="Y13" s="47">
        <f>+[3]Hoja2!Y14</f>
        <v>84121.795054520131</v>
      </c>
      <c r="Z13" s="47">
        <f>+[3]Hoja2!Z14</f>
        <v>84121.49507220283</v>
      </c>
      <c r="AA13" s="49" t="s">
        <v>40</v>
      </c>
      <c r="AB13" s="49" t="s">
        <v>40</v>
      </c>
      <c r="AC13" s="47">
        <f>+[3]Hoja2!AC14</f>
        <v>84121.795054520131</v>
      </c>
      <c r="AD13" s="47">
        <f>+[3]Hoja2!AN14</f>
        <v>84121.49507220283</v>
      </c>
      <c r="AE13" s="47">
        <f>+[3]Hoja2!AD14+[3]Hoja2!AG14+[3]Hoja2!AJ14</f>
        <v>130116.41918028325</v>
      </c>
      <c r="AF13" s="47">
        <f>+[3]Hoja2!AE14+[3]Hoja2!AH14+[3]Hoja2!AK14</f>
        <v>120729.01170567551</v>
      </c>
      <c r="AG13" s="47">
        <f t="shared" si="0"/>
        <v>214238.2142348034</v>
      </c>
      <c r="AH13" s="47">
        <f>+[3]Hoja2!AO14</f>
        <v>204850.50677787833</v>
      </c>
      <c r="AI13" s="54">
        <v>0.95618098530901596</v>
      </c>
      <c r="AJ13" s="22"/>
    </row>
    <row r="14" spans="2:36" ht="15" thickBot="1">
      <c r="B14" s="55" t="str">
        <f>+[3]Cuadre!B15</f>
        <v>3.4.- Aéreo</v>
      </c>
      <c r="C14" s="49" t="s">
        <v>40</v>
      </c>
      <c r="D14" s="49" t="s">
        <v>40</v>
      </c>
      <c r="E14" s="49" t="s">
        <v>40</v>
      </c>
      <c r="F14" s="49" t="s">
        <v>40</v>
      </c>
      <c r="G14" s="49" t="s">
        <v>40</v>
      </c>
      <c r="H14" s="49" t="s">
        <v>40</v>
      </c>
      <c r="I14" s="49" t="s">
        <v>40</v>
      </c>
      <c r="J14" s="49" t="s">
        <v>40</v>
      </c>
      <c r="K14" s="49" t="s">
        <v>40</v>
      </c>
      <c r="L14" s="49" t="s">
        <v>40</v>
      </c>
      <c r="M14" s="49" t="s">
        <v>40</v>
      </c>
      <c r="N14" s="49" t="s">
        <v>40</v>
      </c>
      <c r="O14" s="49" t="s">
        <v>40</v>
      </c>
      <c r="P14" s="47">
        <f>+[3]Hoja2!P15</f>
        <v>104523.5140892504</v>
      </c>
      <c r="Q14" s="49" t="s">
        <v>40</v>
      </c>
      <c r="R14" s="49" t="s">
        <v>40</v>
      </c>
      <c r="S14" s="49" t="s">
        <v>40</v>
      </c>
      <c r="T14" s="49" t="s">
        <v>40</v>
      </c>
      <c r="U14" s="49" t="s">
        <v>40</v>
      </c>
      <c r="V14" s="49" t="s">
        <v>40</v>
      </c>
      <c r="W14" s="49" t="s">
        <v>40</v>
      </c>
      <c r="X14" s="49" t="s">
        <v>40</v>
      </c>
      <c r="Y14" s="47">
        <f>+[3]Hoja2!Y15</f>
        <v>104523.5140892504</v>
      </c>
      <c r="Z14" s="47">
        <f>+[3]Hoja2!Z15</f>
        <v>104523.5140892504</v>
      </c>
      <c r="AA14" s="49" t="s">
        <v>40</v>
      </c>
      <c r="AB14" s="49" t="s">
        <v>40</v>
      </c>
      <c r="AC14" s="47">
        <f>+[3]Hoja2!AC15</f>
        <v>104523.5140892504</v>
      </c>
      <c r="AD14" s="47">
        <f>+[3]Hoja2!AN15</f>
        <v>104523.5140892504</v>
      </c>
      <c r="AE14" s="47">
        <f>+[3]Hoja2!AD15+[3]Hoja2!AG15+[3]Hoja2!AJ15</f>
        <v>161673.02854888811</v>
      </c>
      <c r="AF14" s="47">
        <f>+[3]Hoja2!AE15+[3]Hoja2!AH15+[3]Hoja2!AK15</f>
        <v>150008.74833852213</v>
      </c>
      <c r="AG14" s="47">
        <f t="shared" si="0"/>
        <v>266196.54263813852</v>
      </c>
      <c r="AH14" s="47">
        <f>+[3]Hoja2!AO15</f>
        <v>254532.26242777251</v>
      </c>
      <c r="AI14" s="54">
        <v>0.95618169907555051</v>
      </c>
      <c r="AJ14" s="22"/>
    </row>
    <row r="15" spans="2:36" ht="15" thickBot="1">
      <c r="B15" s="47" t="str">
        <f>+[3]Cuadre!B16</f>
        <v>3.6.- Alquiler de bienes de equipo de transporte</v>
      </c>
      <c r="C15" s="47">
        <f>+[3]Hoja2!C16</f>
        <v>80</v>
      </c>
      <c r="D15" s="47">
        <f>+[3]Hoja2!D16</f>
        <v>11.145178244041599</v>
      </c>
      <c r="E15" s="47">
        <f>+[3]Hoja2!E16</f>
        <v>5578</v>
      </c>
      <c r="F15" s="47">
        <f>+[3]Hoja2!F16</f>
        <v>777.0975530658003</v>
      </c>
      <c r="G15" s="47">
        <f>+[3]Hoja2!G16</f>
        <v>633</v>
      </c>
      <c r="H15" s="47">
        <f>+[3]Hoja2!H16</f>
        <v>88.186222855979139</v>
      </c>
      <c r="I15" s="47">
        <f>+[3]Hoja2!I16</f>
        <v>2146.3358647119903</v>
      </c>
      <c r="J15" s="47">
        <f>+[3]Hoja2!J16</f>
        <v>299.01619729742856</v>
      </c>
      <c r="K15" s="47">
        <f>+[3]Hoja2!K16</f>
        <v>5844.8684237391017</v>
      </c>
      <c r="L15" s="47">
        <f>+[3]Hoja2!L16</f>
        <v>814.27625494428412</v>
      </c>
      <c r="M15" s="47">
        <f>+[3]Hoja2!M16</f>
        <v>9.7884332155597082</v>
      </c>
      <c r="N15" s="47">
        <f>+[3]Hoja2!N16</f>
        <v>1.3636729114663773</v>
      </c>
      <c r="O15" s="47">
        <f>+[3]Hoja2!O16</f>
        <v>12.162382370171096</v>
      </c>
      <c r="P15" s="47">
        <f>+[3]Hoja2!P16</f>
        <v>1.6943989923468248</v>
      </c>
      <c r="Q15" s="47">
        <f>+[3]Hoja2!Q16</f>
        <v>521219.56599999999</v>
      </c>
      <c r="R15" s="47">
        <f>+[3]Hoja2!R16</f>
        <v>72613.562091900036</v>
      </c>
      <c r="S15" s="49" t="s">
        <v>40</v>
      </c>
      <c r="T15" s="49" t="s">
        <v>40</v>
      </c>
      <c r="U15" s="47">
        <f>+[3]Hoja2!U16</f>
        <v>11482</v>
      </c>
      <c r="V15" s="47">
        <f>+[3]Hoja2!V16</f>
        <v>1599.61170747607</v>
      </c>
      <c r="W15" s="47">
        <f>+[3]Hoja2!W16</f>
        <v>2055</v>
      </c>
      <c r="X15" s="47">
        <f>+[3]Hoja2!X16</f>
        <v>286.29176614381851</v>
      </c>
      <c r="Y15" s="47">
        <f>+[3]Hoja2!Y16</f>
        <v>549060.72110403678</v>
      </c>
      <c r="Z15" s="47">
        <f>+[3]Hoja2!Z16</f>
        <v>76492.245043831281</v>
      </c>
      <c r="AA15" s="49" t="s">
        <v>40</v>
      </c>
      <c r="AB15" s="49" t="s">
        <v>40</v>
      </c>
      <c r="AC15" s="47">
        <f>+[3]Hoja2!AC16</f>
        <v>549060.72110403678</v>
      </c>
      <c r="AD15" s="47">
        <f>+[3]Hoja2!AN16</f>
        <v>76492.245043831281</v>
      </c>
      <c r="AE15" s="47">
        <f>+[3]Hoja2!AD16+[3]Hoja2!AG16+[3]Hoja2!AJ16</f>
        <v>764669</v>
      </c>
      <c r="AF15" s="47">
        <f>+[3]Hoja2!AE16+[3]Hoja2!AH16+[3]Hoja2!AK16</f>
        <v>99018.91820617512</v>
      </c>
      <c r="AG15" s="47">
        <f t="shared" si="0"/>
        <v>1313729.7211040368</v>
      </c>
      <c r="AH15" s="47">
        <f>+[3]Hoja2!AO16</f>
        <v>175511.16325000639</v>
      </c>
      <c r="AI15" s="54">
        <v>0.13359761938133644</v>
      </c>
      <c r="AJ15" s="22"/>
    </row>
    <row r="16" spans="2:36" ht="15" thickBot="1">
      <c r="B16" s="45" t="str">
        <f>+[3]Cuadre!B17</f>
        <v>4.- Agencia de viajes, tour operador y guías turísticos</v>
      </c>
      <c r="C16" s="45">
        <f>+[3]Hoja2!C17</f>
        <v>9479</v>
      </c>
      <c r="D16" s="45">
        <f>+[3]Hoja2!D17</f>
        <v>9479</v>
      </c>
      <c r="E16" s="53" t="s">
        <v>40</v>
      </c>
      <c r="F16" s="53" t="s">
        <v>40</v>
      </c>
      <c r="G16" s="53" t="s">
        <v>40</v>
      </c>
      <c r="H16" s="53" t="s">
        <v>40</v>
      </c>
      <c r="I16" s="53" t="s">
        <v>40</v>
      </c>
      <c r="J16" s="53" t="s">
        <v>40</v>
      </c>
      <c r="K16" s="53" t="s">
        <v>40</v>
      </c>
      <c r="L16" s="53" t="s">
        <v>40</v>
      </c>
      <c r="M16" s="53" t="s">
        <v>40</v>
      </c>
      <c r="N16" s="53" t="s">
        <v>40</v>
      </c>
      <c r="O16" s="53" t="s">
        <v>40</v>
      </c>
      <c r="P16" s="53" t="s">
        <v>40</v>
      </c>
      <c r="Q16" s="53" t="s">
        <v>40</v>
      </c>
      <c r="R16" s="53" t="s">
        <v>40</v>
      </c>
      <c r="S16" s="45">
        <f>+[3]Hoja2!S17</f>
        <v>215157.3713527112</v>
      </c>
      <c r="T16" s="45">
        <f>+[3]Hoja2!T17</f>
        <v>215157.3713527112</v>
      </c>
      <c r="U16" s="53" t="s">
        <v>40</v>
      </c>
      <c r="V16" s="53" t="s">
        <v>40</v>
      </c>
      <c r="W16" s="53" t="s">
        <v>40</v>
      </c>
      <c r="X16" s="53" t="s">
        <v>40</v>
      </c>
      <c r="Y16" s="45">
        <f>+[3]Hoja2!Y17</f>
        <v>224636.3713527112</v>
      </c>
      <c r="Z16" s="45">
        <f>+[3]Hoja2!Z17</f>
        <v>224636.3713527112</v>
      </c>
      <c r="AA16" s="45">
        <f>+[3]Hoja2!AA17</f>
        <v>3084</v>
      </c>
      <c r="AB16" s="45">
        <f>+[3]Hoja2!AB17</f>
        <v>3084</v>
      </c>
      <c r="AC16" s="45">
        <f>+[3]Hoja2!AC17</f>
        <v>227720.3713527112</v>
      </c>
      <c r="AD16" s="45">
        <f>+[3]Hoja2!AN17</f>
        <v>227720.3713527112</v>
      </c>
      <c r="AE16" s="45">
        <f>+[3]Hoja2!AD17+[3]Hoja2!AG17+[3]Hoja2!AJ17</f>
        <v>270818</v>
      </c>
      <c r="AF16" s="45">
        <f>+[3]Hoja2!AE17+[3]Hoja2!AH17+[3]Hoja2!AK17</f>
        <v>85054.390479941387</v>
      </c>
      <c r="AG16" s="45">
        <f t="shared" si="0"/>
        <v>498538.37135271123</v>
      </c>
      <c r="AH16" s="45">
        <f>+[3]Hoja2!AO17</f>
        <v>312774.76183265261</v>
      </c>
      <c r="AI16" s="46">
        <v>0.62738352713750778</v>
      </c>
      <c r="AJ16" s="22"/>
    </row>
    <row r="17" spans="2:36" ht="15" thickBot="1">
      <c r="B17" s="45" t="str">
        <f>+[3]Cuadre!B18</f>
        <v>5.- Servicios culturales</v>
      </c>
      <c r="C17" s="53" t="s">
        <v>40</v>
      </c>
      <c r="D17" s="53" t="s">
        <v>40</v>
      </c>
      <c r="E17" s="53" t="s">
        <v>40</v>
      </c>
      <c r="F17" s="53" t="s">
        <v>40</v>
      </c>
      <c r="G17" s="45">
        <f>+[3]Hoja2!G18</f>
        <v>7080</v>
      </c>
      <c r="H17" s="45">
        <f>+[3]Hoja2!H18</f>
        <v>1075.3901843737181</v>
      </c>
      <c r="I17" s="53" t="s">
        <v>40</v>
      </c>
      <c r="J17" s="53" t="s">
        <v>40</v>
      </c>
      <c r="K17" s="53" t="s">
        <v>40</v>
      </c>
      <c r="L17" s="53" t="s">
        <v>40</v>
      </c>
      <c r="M17" s="53" t="s">
        <v>40</v>
      </c>
      <c r="N17" s="53" t="s">
        <v>40</v>
      </c>
      <c r="O17" s="53" t="s">
        <v>40</v>
      </c>
      <c r="P17" s="53" t="s">
        <v>40</v>
      </c>
      <c r="Q17" s="53" t="s">
        <v>40</v>
      </c>
      <c r="R17" s="53" t="s">
        <v>40</v>
      </c>
      <c r="S17" s="53" t="s">
        <v>40</v>
      </c>
      <c r="T17" s="53" t="s">
        <v>40</v>
      </c>
      <c r="U17" s="45">
        <f>+[3]Hoja2!U18</f>
        <v>2509550</v>
      </c>
      <c r="V17" s="45">
        <f>+[3]Hoja2!V18</f>
        <v>381178.73406709958</v>
      </c>
      <c r="W17" s="45">
        <f>+[3]Hoja2!W18</f>
        <v>21338</v>
      </c>
      <c r="X17" s="45">
        <f>+[3]Hoja2!X18</f>
        <v>3241.0558974811302</v>
      </c>
      <c r="Y17" s="45">
        <f>+[3]Hoja2!Y18</f>
        <v>2537968</v>
      </c>
      <c r="Z17" s="45">
        <f>+[3]Hoja2!Z18</f>
        <v>385495.18014895439</v>
      </c>
      <c r="AA17" s="45">
        <f>+[3]Hoja2!AA18</f>
        <v>16030</v>
      </c>
      <c r="AB17" s="45">
        <f>+[3]Hoja2!AB18</f>
        <v>2434.8170417388001</v>
      </c>
      <c r="AC17" s="45">
        <f>+[3]Hoja2!AC18</f>
        <v>2553998</v>
      </c>
      <c r="AD17" s="45">
        <f>+[3]Hoja2!AN18</f>
        <v>387929.99719069316</v>
      </c>
      <c r="AE17" s="45">
        <f>+[3]Hoja2!AD18+[3]Hoja2!AG18+[3]Hoja2!AJ18</f>
        <v>127322</v>
      </c>
      <c r="AF17" s="45">
        <f>+[3]Hoja2!AE18+[3]Hoja2!AH18+[3]Hoja2!AK18</f>
        <v>24540.672727303197</v>
      </c>
      <c r="AG17" s="45">
        <f t="shared" si="0"/>
        <v>2681320</v>
      </c>
      <c r="AH17" s="45">
        <f>+[3]Hoja2!AO18</f>
        <v>412470.66991799633</v>
      </c>
      <c r="AI17" s="46">
        <v>0.15383170901806845</v>
      </c>
      <c r="AJ17" s="22"/>
    </row>
    <row r="18" spans="2:36" ht="15" thickBot="1">
      <c r="B18" s="45" t="str">
        <f>+[3]Cuadre!B19</f>
        <v>6.- Servicios recreativos y otros servicios de entretenimiento</v>
      </c>
      <c r="C18" s="45">
        <f>+[3]Hoja2!C19</f>
        <v>30737</v>
      </c>
      <c r="D18" s="45">
        <f>+[3]Hoja2!D19</f>
        <v>4605.019236330646</v>
      </c>
      <c r="E18" s="45">
        <f>+[3]Hoja2!E19</f>
        <v>483</v>
      </c>
      <c r="F18" s="45">
        <f>+[3]Hoja2!F19</f>
        <v>72.363089798864621</v>
      </c>
      <c r="G18" s="45">
        <f>+[3]Hoja2!G19</f>
        <v>21887</v>
      </c>
      <c r="H18" s="45">
        <f>+[3]Hoja2!H19</f>
        <v>3279.1116903266047</v>
      </c>
      <c r="I18" s="53" t="s">
        <v>40</v>
      </c>
      <c r="J18" s="53" t="s">
        <v>40</v>
      </c>
      <c r="K18" s="53" t="s">
        <v>40</v>
      </c>
      <c r="L18" s="53" t="s">
        <v>40</v>
      </c>
      <c r="M18" s="53" t="s">
        <v>40</v>
      </c>
      <c r="N18" s="53" t="s">
        <v>40</v>
      </c>
      <c r="O18" s="53" t="s">
        <v>40</v>
      </c>
      <c r="P18" s="53" t="s">
        <v>40</v>
      </c>
      <c r="Q18" s="53" t="s">
        <v>40</v>
      </c>
      <c r="R18" s="53" t="s">
        <v>40</v>
      </c>
      <c r="S18" s="45">
        <f>+[3]Hoja2!S19</f>
        <v>1270</v>
      </c>
      <c r="T18" s="45">
        <f>+[3]Hoja2!T19</f>
        <v>190.27147835312229</v>
      </c>
      <c r="U18" s="53" t="s">
        <v>40</v>
      </c>
      <c r="V18" s="53" t="s">
        <v>40</v>
      </c>
      <c r="W18" s="45">
        <f>+[3]Hoja2!W19</f>
        <v>2178442</v>
      </c>
      <c r="X18" s="45">
        <f>+[3]Hoja2!X19</f>
        <v>326374.31483978929</v>
      </c>
      <c r="Y18" s="45">
        <f>+[3]Hoja2!Y19</f>
        <v>2232819</v>
      </c>
      <c r="Z18" s="45">
        <f>+[3]Hoja2!Z19</f>
        <v>334521.08033459855</v>
      </c>
      <c r="AA18" s="45">
        <f>+[3]Hoja2!AA19</f>
        <v>10703</v>
      </c>
      <c r="AB18" s="45">
        <f>+[3]Hoja2!AB19</f>
        <v>1603.5241203255653</v>
      </c>
      <c r="AC18" s="45">
        <f>+[3]Hoja2!AC19</f>
        <v>2243522</v>
      </c>
      <c r="AD18" s="45">
        <f>+[3]Hoja2!AN19</f>
        <v>336124.60445492412</v>
      </c>
      <c r="AE18" s="45">
        <f>+[3]Hoja2!AD19+[3]Hoja2!AG19+[3]Hoja2!AJ19</f>
        <v>230079</v>
      </c>
      <c r="AF18" s="45">
        <f>+[3]Hoja2!AE19+[3]Hoja2!AH19+[3]Hoja2!AK19</f>
        <v>52189.182005635084</v>
      </c>
      <c r="AG18" s="45">
        <f t="shared" si="0"/>
        <v>2473601</v>
      </c>
      <c r="AH18" s="45">
        <f>+[3]Hoja2!AO19</f>
        <v>388313.78646055923</v>
      </c>
      <c r="AI18" s="46">
        <v>0.15698319432299682</v>
      </c>
      <c r="AJ18" s="22"/>
    </row>
    <row r="19" spans="2:36" ht="15" thickBot="1">
      <c r="B19" s="43" t="s">
        <v>21</v>
      </c>
      <c r="C19" s="43">
        <f>+[3]Hoja2!C20</f>
        <v>58856</v>
      </c>
      <c r="D19" s="43">
        <f>+[3]Hoja2!D20</f>
        <v>181.37478927611608</v>
      </c>
      <c r="E19" s="43">
        <f>+[3]Hoja2!E20</f>
        <v>83831</v>
      </c>
      <c r="F19" s="43">
        <f>+[3]Hoja2!F20</f>
        <v>262.85583357809855</v>
      </c>
      <c r="G19" s="43">
        <f>+[3]Hoja2!G20</f>
        <v>58763</v>
      </c>
      <c r="H19" s="43">
        <f>+[3]Hoja2!H20</f>
        <v>271.92337613047562</v>
      </c>
      <c r="I19" s="43">
        <f>+[3]Hoja2!I20</f>
        <v>5502.9937950229505</v>
      </c>
      <c r="J19" s="43">
        <f>+[3]Hoja2!J20</f>
        <v>18.561206289893686</v>
      </c>
      <c r="K19" s="43">
        <f>+[3]Hoja2!K20</f>
        <v>14985.66706048965</v>
      </c>
      <c r="L19" s="43">
        <f>+[3]Hoja2!L20</f>
        <v>50.545588103875367</v>
      </c>
      <c r="M19" s="43">
        <f>+[3]Hoja2!M20</f>
        <v>7263.5454542314401</v>
      </c>
      <c r="N19" s="43">
        <f>+[3]Hoja2!N20</f>
        <v>16.050564883984237</v>
      </c>
      <c r="O19" s="43">
        <f>+[3]Hoja2!O20</f>
        <v>8943.3038163460733</v>
      </c>
      <c r="P19" s="43">
        <f>+[3]Hoja2!P20</f>
        <v>19.846159718313793</v>
      </c>
      <c r="Q19" s="43">
        <f>+[3]Hoja2!Q20</f>
        <v>96955.552304919998</v>
      </c>
      <c r="R19" s="43">
        <f>+[3]Hoja2!R20</f>
        <v>338.69680749844645</v>
      </c>
      <c r="S19" s="43">
        <f>+[3]Hoja2!S20</f>
        <v>3839.0000000001164</v>
      </c>
      <c r="T19" s="43">
        <f>+[3]Hoja2!T20</f>
        <v>28.290223374101348</v>
      </c>
      <c r="U19" s="43">
        <f>+[3]Hoja2!U20</f>
        <v>34013</v>
      </c>
      <c r="V19" s="43">
        <f>+[3]Hoja2!V20</f>
        <v>352.12299040953064</v>
      </c>
      <c r="W19" s="43">
        <f>+[3]Hoja2!W20</f>
        <v>69713</v>
      </c>
      <c r="X19" s="43">
        <f>+[3]Hoja2!X20</f>
        <v>583.49087535725823</v>
      </c>
      <c r="Y19" s="43">
        <f>+[3]Hoja2!Y20</f>
        <v>442666.06243101024</v>
      </c>
      <c r="Z19" s="43">
        <f>+[3]Hoja2!Z20</f>
        <v>2123.7584146200943</v>
      </c>
      <c r="AA19" s="43">
        <f>+[3]Hoja2!AA20</f>
        <v>258953099.84211907</v>
      </c>
      <c r="AB19" s="43">
        <f>+[3]Hoja2!AB20</f>
        <v>1217556.1486030594</v>
      </c>
      <c r="AC19" s="43">
        <f>+[3]Hoja2!AC20</f>
        <v>259395765.90455008</v>
      </c>
      <c r="AD19" s="43">
        <f>+[3]Hoja2!AN20</f>
        <v>1219679.9070176794</v>
      </c>
      <c r="AE19" s="43">
        <f>+[3]Hoja2!AD20+[3]Hoja2!AG20+[3]Hoja2!AJ20</f>
        <v>94420433.656823814</v>
      </c>
      <c r="AF19" s="43">
        <f>+[3]Hoja2!AE20+[3]Hoja2!AH20+[3]Hoja2!AK20</f>
        <v>1152531.916548572</v>
      </c>
      <c r="AG19" s="43">
        <f t="shared" si="0"/>
        <v>353816199.56137389</v>
      </c>
      <c r="AH19" s="43">
        <f>+[3]Hoja2!AO20</f>
        <v>2372211.8235662514</v>
      </c>
      <c r="AI19" s="44">
        <v>6.7046444637274471E-3</v>
      </c>
    </row>
    <row r="20" spans="2:36" ht="15" thickBot="1">
      <c r="B20" s="28" t="s">
        <v>61</v>
      </c>
      <c r="C20" s="56">
        <f>+[3]Hoja2!C26</f>
        <v>3101882</v>
      </c>
      <c r="D20" s="56">
        <f>+[3]Hoja2!D26</f>
        <v>2613979.8716451959</v>
      </c>
      <c r="E20" s="56">
        <f>+[3]Hoja2!E26</f>
        <v>24572585</v>
      </c>
      <c r="F20" s="56">
        <f>+[3]Hoja2!F26</f>
        <v>2479068.8621662771</v>
      </c>
      <c r="G20" s="56">
        <f>+[3]Hoja2!G26</f>
        <v>12028551</v>
      </c>
      <c r="H20" s="56">
        <f>+[3]Hoja2!H26</f>
        <v>3322035.300587134</v>
      </c>
      <c r="I20" s="56">
        <f>+[3]Hoja2!I26</f>
        <v>362384.81413586735</v>
      </c>
      <c r="J20" s="56">
        <f>+[3]Hoja2!J26</f>
        <v>249550.55739963212</v>
      </c>
      <c r="K20" s="56">
        <f>+[3]Hoja2!K26</f>
        <v>986840.68612416997</v>
      </c>
      <c r="L20" s="56">
        <f>+[3]Hoja2!L26</f>
        <v>129215.87348017075</v>
      </c>
      <c r="M20" s="56">
        <f>+[3]Hoja2!M26</f>
        <v>91799.107936314002</v>
      </c>
      <c r="N20" s="56">
        <f>+[3]Hoja2!N26</f>
        <v>84167.006772561828</v>
      </c>
      <c r="O20" s="56">
        <f>+[3]Hoja2!O26</f>
        <v>114062.77464173485</v>
      </c>
      <c r="P20" s="56">
        <f>+[3]Hoja2!P26</f>
        <v>104661.4337050903</v>
      </c>
      <c r="Q20" s="56">
        <f>+[3]Hoja2!Q26</f>
        <v>619460.19230492006</v>
      </c>
      <c r="R20" s="56">
        <f>+[3]Hoja2!R26</f>
        <v>73163.827226170179</v>
      </c>
      <c r="S20" s="56">
        <f>+[3]Hoja2!S26</f>
        <v>223167.37135271131</v>
      </c>
      <c r="T20" s="56">
        <f>+[3]Hoja2!T26</f>
        <v>215671.74914982141</v>
      </c>
      <c r="U20" s="56">
        <f>+[3]Hoja2!U26</f>
        <v>2597617</v>
      </c>
      <c r="V20" s="56">
        <f>+[3]Hoja2!V26</f>
        <v>391189.2964194676</v>
      </c>
      <c r="W20" s="56">
        <f>+[3]Hoja2!W26</f>
        <v>2278510</v>
      </c>
      <c r="X20" s="56">
        <f>+[3]Hoja2!X26</f>
        <v>331455.76714296668</v>
      </c>
      <c r="Y20" s="56">
        <f>+[3]Hoja2!Y26</f>
        <v>46976859.946495719</v>
      </c>
      <c r="Z20" s="56">
        <f>+[3]Hoja2!Z26</f>
        <v>9994159.5456944872</v>
      </c>
      <c r="AA20" s="56">
        <f>+[3]Hoja2!AA26</f>
        <v>260634584.42485699</v>
      </c>
      <c r="AB20" s="56">
        <f>+[3]Hoja2!AB26</f>
        <v>1529398.4709129559</v>
      </c>
      <c r="AC20" s="56">
        <f>+[3]Hoja2!AC26</f>
        <v>307611444.37135273</v>
      </c>
      <c r="AD20" s="56">
        <f>+AD19+AD5</f>
        <v>11523558.016607445</v>
      </c>
      <c r="AE20" s="56">
        <f>+[3]Hoja2!AD26+[3]Hoja2!AG26+[3]Hoja2!AJ26</f>
        <v>97977922</v>
      </c>
      <c r="AF20" s="56">
        <f>+[3]Hoja2!AE26+[3]Hoja2!AH26+[3]Hoja2!AK26</f>
        <v>2173374.0295034461</v>
      </c>
      <c r="AG20" s="56">
        <f t="shared" si="0"/>
        <v>405589366.37135273</v>
      </c>
      <c r="AH20" s="56">
        <f>+[3]Hoja2!AO26</f>
        <v>13696932.046110891</v>
      </c>
      <c r="AI20" s="57">
        <v>3.3770445060624377E-2</v>
      </c>
    </row>
    <row r="21" spans="2:36" ht="15" thickBot="1">
      <c r="B21" s="58" t="s">
        <v>62</v>
      </c>
      <c r="C21" s="59">
        <f>+[3]Hoja2!C27</f>
        <v>1689496</v>
      </c>
      <c r="D21" s="59">
        <f>+[3]Hoja2!D27</f>
        <v>1423751.3023464696</v>
      </c>
      <c r="E21" s="59">
        <f>+[3]Hoja2!E27</f>
        <v>3808941</v>
      </c>
      <c r="F21" s="59">
        <f>+[3]Hoja2!F27</f>
        <v>384274.87506619596</v>
      </c>
      <c r="G21" s="59">
        <f>+[3]Hoja2!G27</f>
        <v>5365988</v>
      </c>
      <c r="H21" s="59">
        <f>+[3]Hoja2!H27</f>
        <v>1481974.1428977568</v>
      </c>
      <c r="I21" s="59">
        <f>+[3]Hoja2!I27</f>
        <v>203525.60039679939</v>
      </c>
      <c r="J21" s="59">
        <f>+[3]Hoja2!J27</f>
        <v>140154.67823956229</v>
      </c>
      <c r="K21" s="59">
        <f>+[3]Hoja2!K27</f>
        <v>554237.74756772327</v>
      </c>
      <c r="L21" s="59">
        <f>+[3]Hoja2!L27</f>
        <v>72571.303225163705</v>
      </c>
      <c r="M21" s="59">
        <f>+[3]Hoja2!M27</f>
        <v>74964.471070533633</v>
      </c>
      <c r="N21" s="59">
        <f>+[3]Hoja2!N27</f>
        <v>68731.98755561313</v>
      </c>
      <c r="O21" s="59">
        <f>+[3]Hoja2!O27</f>
        <v>93145.301322396088</v>
      </c>
      <c r="P21" s="59">
        <f>+[3]Hoja2!P27</f>
        <v>85468.031177698722</v>
      </c>
      <c r="Q21" s="59">
        <f>+[3]Hoja2!Q27</f>
        <v>320780.26400000002</v>
      </c>
      <c r="R21" s="59">
        <f>+[3]Hoja2!R27</f>
        <v>37887.037947563134</v>
      </c>
      <c r="S21" s="59">
        <f>+[3]Hoja2!S27</f>
        <v>76876.371352711343</v>
      </c>
      <c r="T21" s="59">
        <f>+[3]Hoja2!T27</f>
        <v>74294.290323140653</v>
      </c>
      <c r="U21" s="59">
        <f>+[3]Hoja2!U27</f>
        <v>1369652</v>
      </c>
      <c r="V21" s="59">
        <f>+[3]Hoja2!V27</f>
        <v>206263.35684572309</v>
      </c>
      <c r="W21" s="59">
        <f>+[3]Hoja2!W27</f>
        <v>983461</v>
      </c>
      <c r="X21" s="59">
        <f>+[3]Hoja2!X27</f>
        <v>143064.46766096665</v>
      </c>
      <c r="Y21" s="59">
        <f>+[3]Hoja2!Y27</f>
        <v>14541067.755710164</v>
      </c>
      <c r="Z21" s="59">
        <f>+[3]Hoja2!Z27</f>
        <v>4118435.4732858539</v>
      </c>
      <c r="AA21" s="59">
        <f>+[3]Hoja2!AA27</f>
        <v>138070836.61564255</v>
      </c>
      <c r="AB21" s="59">
        <f>+[3]Hoja2!AB27</f>
        <v>793981.79875599081</v>
      </c>
      <c r="AC21" s="59">
        <f>+[3]Hoja2!AC27</f>
        <v>152611904.3713527</v>
      </c>
      <c r="AD21" s="60"/>
      <c r="AI21"/>
    </row>
    <row r="22" spans="2:36" ht="15" thickBot="1">
      <c r="B22" s="32" t="s">
        <v>63</v>
      </c>
      <c r="C22" s="33">
        <f>+[3]Hoja2!C28</f>
        <v>1412386</v>
      </c>
      <c r="D22" s="33">
        <f>+[3]Hoja2!D28</f>
        <v>1190228.5692987263</v>
      </c>
      <c r="E22" s="33">
        <f>+[3]Hoja2!E28</f>
        <v>20763644</v>
      </c>
      <c r="F22" s="33">
        <f>+[3]Hoja2!F28</f>
        <v>2094793.9871000811</v>
      </c>
      <c r="G22" s="33">
        <f>+[3]Hoja2!G28</f>
        <v>6662563</v>
      </c>
      <c r="H22" s="33">
        <f>+[3]Hoja2!H28</f>
        <v>1840061.1576893772</v>
      </c>
      <c r="I22" s="33">
        <f>+[3]Hoja2!I28</f>
        <v>158859.21373906796</v>
      </c>
      <c r="J22" s="33">
        <f>+[3]Hoja2!J28</f>
        <v>109395.87916006983</v>
      </c>
      <c r="K22" s="33">
        <f>+[3]Hoja2!K28</f>
        <v>432602.93855644669</v>
      </c>
      <c r="L22" s="33">
        <f>+[3]Hoja2!L28</f>
        <v>56644.570255007042</v>
      </c>
      <c r="M22" s="33">
        <f>+[3]Hoja2!M28</f>
        <v>16834.636865780369</v>
      </c>
      <c r="N22" s="33">
        <f>+[3]Hoja2!N28</f>
        <v>15435.019216948698</v>
      </c>
      <c r="O22" s="33">
        <f>+[3]Hoja2!O28</f>
        <v>20917.473319338766</v>
      </c>
      <c r="P22" s="33">
        <f>+[3]Hoja2!P28</f>
        <v>19193.402527391576</v>
      </c>
      <c r="Q22" s="33">
        <f>+[3]Hoja2!Q28</f>
        <v>298679.92830492003</v>
      </c>
      <c r="R22" s="33">
        <f>+[3]Hoja2!R28</f>
        <v>35276.789278607044</v>
      </c>
      <c r="S22" s="33">
        <f>+[3]Hoja2!S28</f>
        <v>146290.99999999997</v>
      </c>
      <c r="T22" s="33">
        <f>+[3]Hoja2!T28</f>
        <v>141377.45882668076</v>
      </c>
      <c r="U22" s="33">
        <f>+[3]Hoja2!U28</f>
        <v>1227965</v>
      </c>
      <c r="V22" s="33">
        <f>+[3]Hoja2!V28</f>
        <v>184925.93957374452</v>
      </c>
      <c r="W22" s="33">
        <f>+[3]Hoja2!W28</f>
        <v>1295049</v>
      </c>
      <c r="X22" s="33">
        <f>+[3]Hoja2!X28</f>
        <v>188391.29948200003</v>
      </c>
      <c r="Y22" s="33">
        <f>+[3]Hoja2!Y28</f>
        <v>32435792.190785557</v>
      </c>
      <c r="Z22" s="33">
        <f>+[3]Hoja2!Z28</f>
        <v>5875724.0724086333</v>
      </c>
      <c r="AA22" s="33">
        <f>+[3]Hoja2!AA28</f>
        <v>122563747.80921444</v>
      </c>
      <c r="AB22" s="33">
        <f>+[3]Hoja2!AB28</f>
        <v>735416.67215696513</v>
      </c>
      <c r="AC22" s="33">
        <f>+[3]Hoja2!AC28</f>
        <v>154999540.00000003</v>
      </c>
      <c r="AD22" s="61"/>
      <c r="AG22" s="22"/>
      <c r="AH22" s="22"/>
      <c r="AI22"/>
    </row>
    <row r="23" spans="2:36" ht="15" thickBot="1">
      <c r="B23" s="62" t="s">
        <v>45</v>
      </c>
      <c r="C23" s="63">
        <f>+[3]Hoja2!C29</f>
        <v>882901</v>
      </c>
      <c r="D23" s="63">
        <f>+[3]Hoja2!D29</f>
        <v>744027.47836810525</v>
      </c>
      <c r="E23" s="63">
        <f>+[3]Hoja2!E29</f>
        <v>536358</v>
      </c>
      <c r="F23" s="63">
        <f>+[3]Hoja2!F29</f>
        <v>54111.865592235416</v>
      </c>
      <c r="G23" s="63">
        <f>+[3]Hoja2!G29</f>
        <v>2983145</v>
      </c>
      <c r="H23" s="63">
        <f>+[3]Hoja2!H29</f>
        <v>823882.52722792688</v>
      </c>
      <c r="I23" s="63">
        <f>+[3]Hoja2!I29</f>
        <v>90441.05407618577</v>
      </c>
      <c r="J23" s="63">
        <f>+[3]Hoja2!J29</f>
        <v>62280.798135377998</v>
      </c>
      <c r="K23" s="63">
        <f>+[3]Hoja2!K29</f>
        <v>246287.67094217663</v>
      </c>
      <c r="L23" s="63">
        <f>+[3]Hoja2!L29</f>
        <v>32248.646590748594</v>
      </c>
      <c r="M23" s="63">
        <f>+[3]Hoja2!M29</f>
        <v>9461.4995461600138</v>
      </c>
      <c r="N23" s="63">
        <f>+[3]Hoja2!N29</f>
        <v>8674.878376080831</v>
      </c>
      <c r="O23" s="63">
        <f>+[3]Hoja2!O29</f>
        <v>11756.158799007382</v>
      </c>
      <c r="P23" s="63">
        <f>+[3]Hoja2!P29</f>
        <v>10787.186605213647</v>
      </c>
      <c r="Q23" s="63">
        <f>+[3]Hoja2!Q29</f>
        <v>80451.620200000005</v>
      </c>
      <c r="R23" s="63">
        <f>+[3]Hoja2!R29</f>
        <v>9502.0608482956304</v>
      </c>
      <c r="S23" s="63">
        <f>+[3]Hoja2!S29</f>
        <v>97459</v>
      </c>
      <c r="T23" s="63">
        <f>+[3]Hoja2!T29</f>
        <v>94185.601026648816</v>
      </c>
      <c r="U23" s="63">
        <f>+[3]Hoja2!U29</f>
        <v>651611</v>
      </c>
      <c r="V23" s="63">
        <f>+[3]Hoja2!V29</f>
        <v>98129.650610226876</v>
      </c>
      <c r="W23" s="63">
        <f>+[3]Hoja2!W29</f>
        <v>915572</v>
      </c>
      <c r="X23" s="63">
        <f>+[3]Hoja2!X29</f>
        <v>133188.62749543352</v>
      </c>
      <c r="Y23" s="63">
        <f>+[3]Hoja2!Y29</f>
        <v>6505444.0035635298</v>
      </c>
      <c r="Z23" s="63">
        <f>+[3]Hoja2!Z29</f>
        <v>2071019.3208762934</v>
      </c>
      <c r="AA23" s="63">
        <f>+[3]Hoja2!AA29</f>
        <v>74602205.996436477</v>
      </c>
      <c r="AB23" s="63">
        <f>+[3]Hoja2!AB29</f>
        <v>429002.93182916002</v>
      </c>
      <c r="AC23" s="63">
        <f>+[3]Hoja2!AC29</f>
        <v>81107650</v>
      </c>
      <c r="AD23" s="60"/>
      <c r="AE23" s="22"/>
      <c r="AI23"/>
    </row>
    <row r="24" spans="2:36" ht="15" thickBot="1">
      <c r="B24" s="62" t="s">
        <v>46</v>
      </c>
      <c r="C24" s="63">
        <f>+[3]Hoja2!C30</f>
        <v>-4598</v>
      </c>
      <c r="D24" s="63">
        <f>+[3]Hoja2!D30</f>
        <v>-3874.7700427755185</v>
      </c>
      <c r="E24" s="63">
        <f>+[3]Hoja2!E30</f>
        <v>1292537</v>
      </c>
      <c r="F24" s="63">
        <f>+[3]Hoja2!F30</f>
        <v>130400.94193988192</v>
      </c>
      <c r="G24" s="63">
        <f>+[3]Hoja2!G30</f>
        <v>36222</v>
      </c>
      <c r="H24" s="63">
        <f>+[3]Hoja2!H30</f>
        <v>10003.762103836711</v>
      </c>
      <c r="I24" s="63">
        <f>+[3]Hoja2!I30</f>
        <v>1386.442874224819</v>
      </c>
      <c r="J24" s="63">
        <f>+[3]Hoja2!J30</f>
        <v>954.75190617626708</v>
      </c>
      <c r="K24" s="63">
        <f>+[3]Hoja2!K30</f>
        <v>3775.539658124344</v>
      </c>
      <c r="L24" s="63">
        <f>+[3]Hoja2!L30</f>
        <v>494.36516110785584</v>
      </c>
      <c r="M24" s="63">
        <f>+[3]Hoja2!M30</f>
        <v>178.63890618396465</v>
      </c>
      <c r="N24" s="63">
        <f>+[3]Hoja2!N30</f>
        <v>163.7870167219896</v>
      </c>
      <c r="O24" s="63">
        <f>+[3]Hoja2!O30</f>
        <v>221.9634782556225</v>
      </c>
      <c r="P24" s="63">
        <f>+[3]Hoja2!P30</f>
        <v>203.66868978393239</v>
      </c>
      <c r="Q24" s="63">
        <f>+[3]Hoja2!Q30</f>
        <v>2124.2872000000002</v>
      </c>
      <c r="R24" s="63">
        <f>+[3]Hoja2!R30</f>
        <v>250.8974484724616</v>
      </c>
      <c r="S24" s="63">
        <f>+[3]Hoja2!S30</f>
        <v>339</v>
      </c>
      <c r="T24" s="63">
        <f>+[3]Hoja2!T30</f>
        <v>327.61385554986146</v>
      </c>
      <c r="U24" s="63">
        <f>+[3]Hoja2!U30</f>
        <v>13000</v>
      </c>
      <c r="V24" s="63">
        <f>+[3]Hoja2!V30</f>
        <v>1957.7408268628819</v>
      </c>
      <c r="W24" s="63">
        <f>+[3]Hoja2!W30</f>
        <v>5304</v>
      </c>
      <c r="X24" s="63">
        <f>+[3]Hoja2!X30</f>
        <v>771.57501565773032</v>
      </c>
      <c r="Y24" s="63">
        <f>+[3]Hoja2!Y30</f>
        <v>1350490.8721167885</v>
      </c>
      <c r="Z24" s="63">
        <f>+[3]Hoja2!Z30</f>
        <v>141654.33392127609</v>
      </c>
      <c r="AA24" s="63">
        <f>+[3]Hoja2!AA30</f>
        <v>-707711.87211678852</v>
      </c>
      <c r="AB24" s="63">
        <f>+[3]Hoja2!AB30</f>
        <v>-4069.7250700992463</v>
      </c>
      <c r="AC24" s="63">
        <f>+[3]Hoja2!AC30</f>
        <v>642779</v>
      </c>
      <c r="AD24" s="60"/>
      <c r="AI24"/>
    </row>
    <row r="25" spans="2:36" ht="15" thickBot="1">
      <c r="B25" s="62" t="s">
        <v>47</v>
      </c>
      <c r="C25" s="31">
        <f>+[3]Hoja2!C31</f>
        <v>534083</v>
      </c>
      <c r="D25" s="31">
        <f>+[3]Hoja2!D31</f>
        <v>450075.86097339651</v>
      </c>
      <c r="E25" s="31">
        <f>+[3]Hoja2!E31</f>
        <v>18934749</v>
      </c>
      <c r="F25" s="31">
        <f>+[3]Hoja2!F31</f>
        <v>1910281.1795679636</v>
      </c>
      <c r="G25" s="31">
        <f>+[3]Hoja2!G31</f>
        <v>3643196</v>
      </c>
      <c r="H25" s="31">
        <f>+[3]Hoja2!H31</f>
        <v>1006174.8683576136</v>
      </c>
      <c r="I25" s="31">
        <f>+[3]Hoja2!I31</f>
        <v>67031.716788657373</v>
      </c>
      <c r="J25" s="31">
        <f>+[3]Hoja2!J31</f>
        <v>46160.329118515569</v>
      </c>
      <c r="K25" s="31">
        <f>+[3]Hoja2!K31</f>
        <v>182539.72795614571</v>
      </c>
      <c r="L25" s="31">
        <f>+[3]Hoja2!L31</f>
        <v>23901.558503150591</v>
      </c>
      <c r="M25" s="31">
        <f>+[3]Hoja2!M31</f>
        <v>7194.4984134363904</v>
      </c>
      <c r="N25" s="31">
        <f>+[3]Hoja2!N31</f>
        <v>6596.3538241458773</v>
      </c>
      <c r="O25" s="31">
        <f>+[3]Hoja2!O31</f>
        <v>8939.3510420757611</v>
      </c>
      <c r="P25" s="31">
        <f>+[3]Hoja2!P31</f>
        <v>8202.5472323939975</v>
      </c>
      <c r="Q25" s="31">
        <f>+[3]Hoja2!Q31</f>
        <v>216104.02090492003</v>
      </c>
      <c r="R25" s="31">
        <f>+[3]Hoja2!R31</f>
        <v>25523.830981838953</v>
      </c>
      <c r="S25" s="31">
        <f>+[3]Hoja2!S31</f>
        <v>48492.999999999971</v>
      </c>
      <c r="T25" s="31">
        <f>+[3]Hoja2!T31</f>
        <v>46864.243944482077</v>
      </c>
      <c r="U25" s="31">
        <f>+[3]Hoja2!U31</f>
        <v>563354</v>
      </c>
      <c r="V25" s="31">
        <f>+[3]Hoja2!V31</f>
        <v>84838.548136654761</v>
      </c>
      <c r="W25" s="31">
        <f>+[3]Hoja2!W31</f>
        <v>374173</v>
      </c>
      <c r="X25" s="31">
        <f>+[3]Hoja2!X31</f>
        <v>54431.09697090878</v>
      </c>
      <c r="Y25" s="31">
        <f>+[3]Hoja2!Y31</f>
        <v>24579857.315105237</v>
      </c>
      <c r="Z25" s="31">
        <f>+[3]Hoja2!Z31</f>
        <v>3663050.4176110639</v>
      </c>
      <c r="AA25" s="31">
        <f>+[3]Hoja2!AA31</f>
        <v>48669253.684894755</v>
      </c>
      <c r="AB25" s="31">
        <f>+[3]Hoja2!AB31</f>
        <v>310483.46539790434</v>
      </c>
      <c r="AC25" s="31">
        <f>+[3]Hoja2!AC31</f>
        <v>73249111.00000003</v>
      </c>
      <c r="AD25" s="61"/>
    </row>
    <row r="30" spans="2:36" ht="41.5" customHeight="1"/>
    <row r="57" ht="37.5" customHeight="1"/>
  </sheetData>
  <mergeCells count="19"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I3:AI4"/>
    <mergeCell ref="AA3:AB3"/>
    <mergeCell ref="AC3:AC4"/>
    <mergeCell ref="AD3:AD4"/>
    <mergeCell ref="AE3:AF3"/>
    <mergeCell ref="AG3:AG4"/>
    <mergeCell ref="AH3:A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2BA2-CECC-4A4A-9696-EE0B153B38E0}">
  <dimension ref="B5:F18"/>
  <sheetViews>
    <sheetView showGridLines="0" workbookViewId="0">
      <selection activeCell="R17" sqref="R17"/>
    </sheetView>
  </sheetViews>
  <sheetFormatPr baseColWidth="10" defaultRowHeight="14.5"/>
  <cols>
    <col min="2" max="2" width="40.453125" customWidth="1"/>
    <col min="4" max="4" width="15.7265625" customWidth="1"/>
    <col min="5" max="5" width="16.81640625" customWidth="1"/>
    <col min="6" max="6" width="13.54296875" customWidth="1"/>
  </cols>
  <sheetData>
    <row r="5" spans="2:6" ht="26.65" customHeight="1">
      <c r="B5" s="158" t="s">
        <v>118</v>
      </c>
      <c r="D5" s="167" t="s">
        <v>115</v>
      </c>
      <c r="E5" s="167"/>
      <c r="F5" s="168"/>
    </row>
    <row r="6" spans="2:6">
      <c r="B6" s="138"/>
      <c r="C6" s="139" t="s">
        <v>70</v>
      </c>
      <c r="D6" s="140" t="s">
        <v>71</v>
      </c>
      <c r="E6" s="140" t="s">
        <v>72</v>
      </c>
      <c r="F6" s="141" t="s">
        <v>73</v>
      </c>
    </row>
    <row r="7" spans="2:6">
      <c r="B7" s="142" t="s">
        <v>25</v>
      </c>
      <c r="C7" s="143">
        <v>55</v>
      </c>
      <c r="D7" s="144">
        <v>37305</v>
      </c>
      <c r="E7" s="144">
        <v>2292</v>
      </c>
      <c r="F7" s="145">
        <f>SUM(D7:E7)</f>
        <v>39597</v>
      </c>
    </row>
    <row r="8" spans="2:6">
      <c r="B8" s="142" t="s">
        <v>26</v>
      </c>
      <c r="C8" s="146">
        <v>68</v>
      </c>
      <c r="D8" s="147">
        <v>18147</v>
      </c>
      <c r="E8" s="147">
        <v>14780</v>
      </c>
      <c r="F8" s="148">
        <f>+E8+D8</f>
        <v>32927</v>
      </c>
    </row>
    <row r="9" spans="2:6">
      <c r="B9" s="142" t="s">
        <v>27</v>
      </c>
      <c r="C9" s="143">
        <v>56</v>
      </c>
      <c r="D9" s="144">
        <v>142494</v>
      </c>
      <c r="E9" s="144">
        <v>36734</v>
      </c>
      <c r="F9" s="145">
        <f t="shared" ref="F9:F17" si="0">SUM(D9:E9)</f>
        <v>179228</v>
      </c>
    </row>
    <row r="10" spans="2:6">
      <c r="B10" s="142" t="s">
        <v>110</v>
      </c>
      <c r="C10" s="146">
        <v>491</v>
      </c>
      <c r="D10" s="149">
        <v>1023</v>
      </c>
      <c r="E10" s="150"/>
      <c r="F10" s="145">
        <f t="shared" si="0"/>
        <v>1023</v>
      </c>
    </row>
    <row r="11" spans="2:6">
      <c r="B11" s="142" t="s">
        <v>29</v>
      </c>
      <c r="C11" s="143">
        <v>493</v>
      </c>
      <c r="D11" s="144">
        <v>3531</v>
      </c>
      <c r="E11" s="144">
        <v>7993</v>
      </c>
      <c r="F11" s="145">
        <f t="shared" si="0"/>
        <v>11524</v>
      </c>
    </row>
    <row r="12" spans="2:6">
      <c r="B12" s="142" t="s">
        <v>111</v>
      </c>
      <c r="C12" s="143" t="s">
        <v>74</v>
      </c>
      <c r="D12" s="144">
        <v>229</v>
      </c>
      <c r="E12" s="144">
        <v>13</v>
      </c>
      <c r="F12" s="145">
        <f t="shared" si="0"/>
        <v>242</v>
      </c>
    </row>
    <row r="13" spans="2:6">
      <c r="B13" s="142" t="s">
        <v>112</v>
      </c>
      <c r="C13" s="151">
        <v>511</v>
      </c>
      <c r="D13" s="152">
        <v>517</v>
      </c>
      <c r="E13" s="152">
        <v>6</v>
      </c>
      <c r="F13" s="145">
        <f t="shared" si="0"/>
        <v>523</v>
      </c>
    </row>
    <row r="14" spans="2:6" ht="29">
      <c r="B14" s="142" t="s">
        <v>49</v>
      </c>
      <c r="C14" s="143">
        <v>771</v>
      </c>
      <c r="D14" s="144">
        <v>6232</v>
      </c>
      <c r="E14" s="144">
        <v>2313</v>
      </c>
      <c r="F14" s="145">
        <f t="shared" si="0"/>
        <v>8545</v>
      </c>
    </row>
    <row r="15" spans="2:6">
      <c r="B15" s="142" t="s">
        <v>113</v>
      </c>
      <c r="C15" s="143">
        <v>79</v>
      </c>
      <c r="D15" s="144">
        <v>4640</v>
      </c>
      <c r="E15" s="144">
        <v>1405</v>
      </c>
      <c r="F15" s="145">
        <f t="shared" si="0"/>
        <v>6045</v>
      </c>
    </row>
    <row r="16" spans="2:6">
      <c r="B16" s="142" t="s">
        <v>34</v>
      </c>
      <c r="C16" s="143" t="s">
        <v>75</v>
      </c>
      <c r="D16" s="144">
        <v>19328</v>
      </c>
      <c r="E16" s="144">
        <v>6489</v>
      </c>
      <c r="F16" s="145">
        <f t="shared" si="0"/>
        <v>25817</v>
      </c>
    </row>
    <row r="17" spans="2:6" ht="29">
      <c r="B17" s="142" t="s">
        <v>114</v>
      </c>
      <c r="C17" s="143">
        <v>93</v>
      </c>
      <c r="D17" s="144">
        <v>29295</v>
      </c>
      <c r="E17" s="144">
        <v>3758</v>
      </c>
      <c r="F17" s="145">
        <f t="shared" si="0"/>
        <v>33053</v>
      </c>
    </row>
    <row r="18" spans="2:6">
      <c r="B18" s="153" t="s">
        <v>22</v>
      </c>
      <c r="C18" s="154"/>
      <c r="D18" s="155">
        <f>SUM(D7:D17)</f>
        <v>262741</v>
      </c>
      <c r="E18" s="155">
        <f>SUM(E7:E17)</f>
        <v>75783</v>
      </c>
      <c r="F18" s="155">
        <f>SUM(F7:F17)</f>
        <v>338524</v>
      </c>
    </row>
  </sheetData>
  <mergeCells count="1">
    <mergeCell ref="D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D2F85-CBBB-446A-83B0-CE474933FC8F}">
  <dimension ref="B2:M48"/>
  <sheetViews>
    <sheetView showGridLines="0" topLeftCell="A3" zoomScale="98" zoomScaleNormal="98" workbookViewId="0">
      <selection activeCell="B38" sqref="B38"/>
    </sheetView>
  </sheetViews>
  <sheetFormatPr baseColWidth="10" defaultColWidth="11.453125" defaultRowHeight="14.5"/>
  <cols>
    <col min="1" max="2" width="11.453125" style="71"/>
    <col min="3" max="3" width="15.81640625" style="71" customWidth="1"/>
    <col min="4" max="4" width="22.26953125" style="71" customWidth="1"/>
    <col min="5" max="5" width="17.36328125" style="71" customWidth="1"/>
    <col min="6" max="6" width="20.26953125" style="71" customWidth="1"/>
    <col min="7" max="7" width="12.81640625" style="71" customWidth="1"/>
    <col min="8" max="8" width="12.1796875" style="71" customWidth="1"/>
    <col min="9" max="9" width="12.453125" style="71" customWidth="1"/>
    <col min="10" max="10" width="12" style="71" customWidth="1"/>
    <col min="11" max="258" width="11.453125" style="71"/>
    <col min="259" max="259" width="15.81640625" style="71" customWidth="1"/>
    <col min="260" max="260" width="35.453125" style="71" customWidth="1"/>
    <col min="261" max="261" width="25.81640625" style="71" customWidth="1"/>
    <col min="262" max="262" width="24.54296875" style="71" customWidth="1"/>
    <col min="263" max="263" width="12.81640625" style="71" customWidth="1"/>
    <col min="264" max="264" width="12.1796875" style="71" customWidth="1"/>
    <col min="265" max="265" width="12.453125" style="71" customWidth="1"/>
    <col min="266" max="266" width="12" style="71" customWidth="1"/>
    <col min="267" max="514" width="11.453125" style="71"/>
    <col min="515" max="515" width="15.81640625" style="71" customWidth="1"/>
    <col min="516" max="516" width="35.453125" style="71" customWidth="1"/>
    <col min="517" max="517" width="25.81640625" style="71" customWidth="1"/>
    <col min="518" max="518" width="24.54296875" style="71" customWidth="1"/>
    <col min="519" max="519" width="12.81640625" style="71" customWidth="1"/>
    <col min="520" max="520" width="12.1796875" style="71" customWidth="1"/>
    <col min="521" max="521" width="12.453125" style="71" customWidth="1"/>
    <col min="522" max="522" width="12" style="71" customWidth="1"/>
    <col min="523" max="770" width="11.453125" style="71"/>
    <col min="771" max="771" width="15.81640625" style="71" customWidth="1"/>
    <col min="772" max="772" width="35.453125" style="71" customWidth="1"/>
    <col min="773" max="773" width="25.81640625" style="71" customWidth="1"/>
    <col min="774" max="774" width="24.54296875" style="71" customWidth="1"/>
    <col min="775" max="775" width="12.81640625" style="71" customWidth="1"/>
    <col min="776" max="776" width="12.1796875" style="71" customWidth="1"/>
    <col min="777" max="777" width="12.453125" style="71" customWidth="1"/>
    <col min="778" max="778" width="12" style="71" customWidth="1"/>
    <col min="779" max="1026" width="11.453125" style="71"/>
    <col min="1027" max="1027" width="15.81640625" style="71" customWidth="1"/>
    <col min="1028" max="1028" width="35.453125" style="71" customWidth="1"/>
    <col min="1029" max="1029" width="25.81640625" style="71" customWidth="1"/>
    <col min="1030" max="1030" width="24.54296875" style="71" customWidth="1"/>
    <col min="1031" max="1031" width="12.81640625" style="71" customWidth="1"/>
    <col min="1032" max="1032" width="12.1796875" style="71" customWidth="1"/>
    <col min="1033" max="1033" width="12.453125" style="71" customWidth="1"/>
    <col min="1034" max="1034" width="12" style="71" customWidth="1"/>
    <col min="1035" max="1282" width="11.453125" style="71"/>
    <col min="1283" max="1283" width="15.81640625" style="71" customWidth="1"/>
    <col min="1284" max="1284" width="35.453125" style="71" customWidth="1"/>
    <col min="1285" max="1285" width="25.81640625" style="71" customWidth="1"/>
    <col min="1286" max="1286" width="24.54296875" style="71" customWidth="1"/>
    <col min="1287" max="1287" width="12.81640625" style="71" customWidth="1"/>
    <col min="1288" max="1288" width="12.1796875" style="71" customWidth="1"/>
    <col min="1289" max="1289" width="12.453125" style="71" customWidth="1"/>
    <col min="1290" max="1290" width="12" style="71" customWidth="1"/>
    <col min="1291" max="1538" width="11.453125" style="71"/>
    <col min="1539" max="1539" width="15.81640625" style="71" customWidth="1"/>
    <col min="1540" max="1540" width="35.453125" style="71" customWidth="1"/>
    <col min="1541" max="1541" width="25.81640625" style="71" customWidth="1"/>
    <col min="1542" max="1542" width="24.54296875" style="71" customWidth="1"/>
    <col min="1543" max="1543" width="12.81640625" style="71" customWidth="1"/>
    <col min="1544" max="1544" width="12.1796875" style="71" customWidth="1"/>
    <col min="1545" max="1545" width="12.453125" style="71" customWidth="1"/>
    <col min="1546" max="1546" width="12" style="71" customWidth="1"/>
    <col min="1547" max="1794" width="11.453125" style="71"/>
    <col min="1795" max="1795" width="15.81640625" style="71" customWidth="1"/>
    <col min="1796" max="1796" width="35.453125" style="71" customWidth="1"/>
    <col min="1797" max="1797" width="25.81640625" style="71" customWidth="1"/>
    <col min="1798" max="1798" width="24.54296875" style="71" customWidth="1"/>
    <col min="1799" max="1799" width="12.81640625" style="71" customWidth="1"/>
    <col min="1800" max="1800" width="12.1796875" style="71" customWidth="1"/>
    <col min="1801" max="1801" width="12.453125" style="71" customWidth="1"/>
    <col min="1802" max="1802" width="12" style="71" customWidth="1"/>
    <col min="1803" max="2050" width="11.453125" style="71"/>
    <col min="2051" max="2051" width="15.81640625" style="71" customWidth="1"/>
    <col min="2052" max="2052" width="35.453125" style="71" customWidth="1"/>
    <col min="2053" max="2053" width="25.81640625" style="71" customWidth="1"/>
    <col min="2054" max="2054" width="24.54296875" style="71" customWidth="1"/>
    <col min="2055" max="2055" width="12.81640625" style="71" customWidth="1"/>
    <col min="2056" max="2056" width="12.1796875" style="71" customWidth="1"/>
    <col min="2057" max="2057" width="12.453125" style="71" customWidth="1"/>
    <col min="2058" max="2058" width="12" style="71" customWidth="1"/>
    <col min="2059" max="2306" width="11.453125" style="71"/>
    <col min="2307" max="2307" width="15.81640625" style="71" customWidth="1"/>
    <col min="2308" max="2308" width="35.453125" style="71" customWidth="1"/>
    <col min="2309" max="2309" width="25.81640625" style="71" customWidth="1"/>
    <col min="2310" max="2310" width="24.54296875" style="71" customWidth="1"/>
    <col min="2311" max="2311" width="12.81640625" style="71" customWidth="1"/>
    <col min="2312" max="2312" width="12.1796875" style="71" customWidth="1"/>
    <col min="2313" max="2313" width="12.453125" style="71" customWidth="1"/>
    <col min="2314" max="2314" width="12" style="71" customWidth="1"/>
    <col min="2315" max="2562" width="11.453125" style="71"/>
    <col min="2563" max="2563" width="15.81640625" style="71" customWidth="1"/>
    <col min="2564" max="2564" width="35.453125" style="71" customWidth="1"/>
    <col min="2565" max="2565" width="25.81640625" style="71" customWidth="1"/>
    <col min="2566" max="2566" width="24.54296875" style="71" customWidth="1"/>
    <col min="2567" max="2567" width="12.81640625" style="71" customWidth="1"/>
    <col min="2568" max="2568" width="12.1796875" style="71" customWidth="1"/>
    <col min="2569" max="2569" width="12.453125" style="71" customWidth="1"/>
    <col min="2570" max="2570" width="12" style="71" customWidth="1"/>
    <col min="2571" max="2818" width="11.453125" style="71"/>
    <col min="2819" max="2819" width="15.81640625" style="71" customWidth="1"/>
    <col min="2820" max="2820" width="35.453125" style="71" customWidth="1"/>
    <col min="2821" max="2821" width="25.81640625" style="71" customWidth="1"/>
    <col min="2822" max="2822" width="24.54296875" style="71" customWidth="1"/>
    <col min="2823" max="2823" width="12.81640625" style="71" customWidth="1"/>
    <col min="2824" max="2824" width="12.1796875" style="71" customWidth="1"/>
    <col min="2825" max="2825" width="12.453125" style="71" customWidth="1"/>
    <col min="2826" max="2826" width="12" style="71" customWidth="1"/>
    <col min="2827" max="3074" width="11.453125" style="71"/>
    <col min="3075" max="3075" width="15.81640625" style="71" customWidth="1"/>
    <col min="3076" max="3076" width="35.453125" style="71" customWidth="1"/>
    <col min="3077" max="3077" width="25.81640625" style="71" customWidth="1"/>
    <col min="3078" max="3078" width="24.54296875" style="71" customWidth="1"/>
    <col min="3079" max="3079" width="12.81640625" style="71" customWidth="1"/>
    <col min="3080" max="3080" width="12.1796875" style="71" customWidth="1"/>
    <col min="3081" max="3081" width="12.453125" style="71" customWidth="1"/>
    <col min="3082" max="3082" width="12" style="71" customWidth="1"/>
    <col min="3083" max="3330" width="11.453125" style="71"/>
    <col min="3331" max="3331" width="15.81640625" style="71" customWidth="1"/>
    <col min="3332" max="3332" width="35.453125" style="71" customWidth="1"/>
    <col min="3333" max="3333" width="25.81640625" style="71" customWidth="1"/>
    <col min="3334" max="3334" width="24.54296875" style="71" customWidth="1"/>
    <col min="3335" max="3335" width="12.81640625" style="71" customWidth="1"/>
    <col min="3336" max="3336" width="12.1796875" style="71" customWidth="1"/>
    <col min="3337" max="3337" width="12.453125" style="71" customWidth="1"/>
    <col min="3338" max="3338" width="12" style="71" customWidth="1"/>
    <col min="3339" max="3586" width="11.453125" style="71"/>
    <col min="3587" max="3587" width="15.81640625" style="71" customWidth="1"/>
    <col min="3588" max="3588" width="35.453125" style="71" customWidth="1"/>
    <col min="3589" max="3589" width="25.81640625" style="71" customWidth="1"/>
    <col min="3590" max="3590" width="24.54296875" style="71" customWidth="1"/>
    <col min="3591" max="3591" width="12.81640625" style="71" customWidth="1"/>
    <col min="3592" max="3592" width="12.1796875" style="71" customWidth="1"/>
    <col min="3593" max="3593" width="12.453125" style="71" customWidth="1"/>
    <col min="3594" max="3594" width="12" style="71" customWidth="1"/>
    <col min="3595" max="3842" width="11.453125" style="71"/>
    <col min="3843" max="3843" width="15.81640625" style="71" customWidth="1"/>
    <col min="3844" max="3844" width="35.453125" style="71" customWidth="1"/>
    <col min="3845" max="3845" width="25.81640625" style="71" customWidth="1"/>
    <col min="3846" max="3846" width="24.54296875" style="71" customWidth="1"/>
    <col min="3847" max="3847" width="12.81640625" style="71" customWidth="1"/>
    <col min="3848" max="3848" width="12.1796875" style="71" customWidth="1"/>
    <col min="3849" max="3849" width="12.453125" style="71" customWidth="1"/>
    <col min="3850" max="3850" width="12" style="71" customWidth="1"/>
    <col min="3851" max="4098" width="11.453125" style="71"/>
    <col min="4099" max="4099" width="15.81640625" style="71" customWidth="1"/>
    <col min="4100" max="4100" width="35.453125" style="71" customWidth="1"/>
    <col min="4101" max="4101" width="25.81640625" style="71" customWidth="1"/>
    <col min="4102" max="4102" width="24.54296875" style="71" customWidth="1"/>
    <col min="4103" max="4103" width="12.81640625" style="71" customWidth="1"/>
    <col min="4104" max="4104" width="12.1796875" style="71" customWidth="1"/>
    <col min="4105" max="4105" width="12.453125" style="71" customWidth="1"/>
    <col min="4106" max="4106" width="12" style="71" customWidth="1"/>
    <col min="4107" max="4354" width="11.453125" style="71"/>
    <col min="4355" max="4355" width="15.81640625" style="71" customWidth="1"/>
    <col min="4356" max="4356" width="35.453125" style="71" customWidth="1"/>
    <col min="4357" max="4357" width="25.81640625" style="71" customWidth="1"/>
    <col min="4358" max="4358" width="24.54296875" style="71" customWidth="1"/>
    <col min="4359" max="4359" width="12.81640625" style="71" customWidth="1"/>
    <col min="4360" max="4360" width="12.1796875" style="71" customWidth="1"/>
    <col min="4361" max="4361" width="12.453125" style="71" customWidth="1"/>
    <col min="4362" max="4362" width="12" style="71" customWidth="1"/>
    <col min="4363" max="4610" width="11.453125" style="71"/>
    <col min="4611" max="4611" width="15.81640625" style="71" customWidth="1"/>
    <col min="4612" max="4612" width="35.453125" style="71" customWidth="1"/>
    <col min="4613" max="4613" width="25.81640625" style="71" customWidth="1"/>
    <col min="4614" max="4614" width="24.54296875" style="71" customWidth="1"/>
    <col min="4615" max="4615" width="12.81640625" style="71" customWidth="1"/>
    <col min="4616" max="4616" width="12.1796875" style="71" customWidth="1"/>
    <col min="4617" max="4617" width="12.453125" style="71" customWidth="1"/>
    <col min="4618" max="4618" width="12" style="71" customWidth="1"/>
    <col min="4619" max="4866" width="11.453125" style="71"/>
    <col min="4867" max="4867" width="15.81640625" style="71" customWidth="1"/>
    <col min="4868" max="4868" width="35.453125" style="71" customWidth="1"/>
    <col min="4869" max="4869" width="25.81640625" style="71" customWidth="1"/>
    <col min="4870" max="4870" width="24.54296875" style="71" customWidth="1"/>
    <col min="4871" max="4871" width="12.81640625" style="71" customWidth="1"/>
    <col min="4872" max="4872" width="12.1796875" style="71" customWidth="1"/>
    <col min="4873" max="4873" width="12.453125" style="71" customWidth="1"/>
    <col min="4874" max="4874" width="12" style="71" customWidth="1"/>
    <col min="4875" max="5122" width="11.453125" style="71"/>
    <col min="5123" max="5123" width="15.81640625" style="71" customWidth="1"/>
    <col min="5124" max="5124" width="35.453125" style="71" customWidth="1"/>
    <col min="5125" max="5125" width="25.81640625" style="71" customWidth="1"/>
    <col min="5126" max="5126" width="24.54296875" style="71" customWidth="1"/>
    <col min="5127" max="5127" width="12.81640625" style="71" customWidth="1"/>
    <col min="5128" max="5128" width="12.1796875" style="71" customWidth="1"/>
    <col min="5129" max="5129" width="12.453125" style="71" customWidth="1"/>
    <col min="5130" max="5130" width="12" style="71" customWidth="1"/>
    <col min="5131" max="5378" width="11.453125" style="71"/>
    <col min="5379" max="5379" width="15.81640625" style="71" customWidth="1"/>
    <col min="5380" max="5380" width="35.453125" style="71" customWidth="1"/>
    <col min="5381" max="5381" width="25.81640625" style="71" customWidth="1"/>
    <col min="5382" max="5382" width="24.54296875" style="71" customWidth="1"/>
    <col min="5383" max="5383" width="12.81640625" style="71" customWidth="1"/>
    <col min="5384" max="5384" width="12.1796875" style="71" customWidth="1"/>
    <col min="5385" max="5385" width="12.453125" style="71" customWidth="1"/>
    <col min="5386" max="5386" width="12" style="71" customWidth="1"/>
    <col min="5387" max="5634" width="11.453125" style="71"/>
    <col min="5635" max="5635" width="15.81640625" style="71" customWidth="1"/>
    <col min="5636" max="5636" width="35.453125" style="71" customWidth="1"/>
    <col min="5637" max="5637" width="25.81640625" style="71" customWidth="1"/>
    <col min="5638" max="5638" width="24.54296875" style="71" customWidth="1"/>
    <col min="5639" max="5639" width="12.81640625" style="71" customWidth="1"/>
    <col min="5640" max="5640" width="12.1796875" style="71" customWidth="1"/>
    <col min="5641" max="5641" width="12.453125" style="71" customWidth="1"/>
    <col min="5642" max="5642" width="12" style="71" customWidth="1"/>
    <col min="5643" max="5890" width="11.453125" style="71"/>
    <col min="5891" max="5891" width="15.81640625" style="71" customWidth="1"/>
    <col min="5892" max="5892" width="35.453125" style="71" customWidth="1"/>
    <col min="5893" max="5893" width="25.81640625" style="71" customWidth="1"/>
    <col min="5894" max="5894" width="24.54296875" style="71" customWidth="1"/>
    <col min="5895" max="5895" width="12.81640625" style="71" customWidth="1"/>
    <col min="5896" max="5896" width="12.1796875" style="71" customWidth="1"/>
    <col min="5897" max="5897" width="12.453125" style="71" customWidth="1"/>
    <col min="5898" max="5898" width="12" style="71" customWidth="1"/>
    <col min="5899" max="6146" width="11.453125" style="71"/>
    <col min="6147" max="6147" width="15.81640625" style="71" customWidth="1"/>
    <col min="6148" max="6148" width="35.453125" style="71" customWidth="1"/>
    <col min="6149" max="6149" width="25.81640625" style="71" customWidth="1"/>
    <col min="6150" max="6150" width="24.54296875" style="71" customWidth="1"/>
    <col min="6151" max="6151" width="12.81640625" style="71" customWidth="1"/>
    <col min="6152" max="6152" width="12.1796875" style="71" customWidth="1"/>
    <col min="6153" max="6153" width="12.453125" style="71" customWidth="1"/>
    <col min="6154" max="6154" width="12" style="71" customWidth="1"/>
    <col min="6155" max="6402" width="11.453125" style="71"/>
    <col min="6403" max="6403" width="15.81640625" style="71" customWidth="1"/>
    <col min="6404" max="6404" width="35.453125" style="71" customWidth="1"/>
    <col min="6405" max="6405" width="25.81640625" style="71" customWidth="1"/>
    <col min="6406" max="6406" width="24.54296875" style="71" customWidth="1"/>
    <col min="6407" max="6407" width="12.81640625" style="71" customWidth="1"/>
    <col min="6408" max="6408" width="12.1796875" style="71" customWidth="1"/>
    <col min="6409" max="6409" width="12.453125" style="71" customWidth="1"/>
    <col min="6410" max="6410" width="12" style="71" customWidth="1"/>
    <col min="6411" max="6658" width="11.453125" style="71"/>
    <col min="6659" max="6659" width="15.81640625" style="71" customWidth="1"/>
    <col min="6660" max="6660" width="35.453125" style="71" customWidth="1"/>
    <col min="6661" max="6661" width="25.81640625" style="71" customWidth="1"/>
    <col min="6662" max="6662" width="24.54296875" style="71" customWidth="1"/>
    <col min="6663" max="6663" width="12.81640625" style="71" customWidth="1"/>
    <col min="6664" max="6664" width="12.1796875" style="71" customWidth="1"/>
    <col min="6665" max="6665" width="12.453125" style="71" customWidth="1"/>
    <col min="6666" max="6666" width="12" style="71" customWidth="1"/>
    <col min="6667" max="6914" width="11.453125" style="71"/>
    <col min="6915" max="6915" width="15.81640625" style="71" customWidth="1"/>
    <col min="6916" max="6916" width="35.453125" style="71" customWidth="1"/>
    <col min="6917" max="6917" width="25.81640625" style="71" customWidth="1"/>
    <col min="6918" max="6918" width="24.54296875" style="71" customWidth="1"/>
    <col min="6919" max="6919" width="12.81640625" style="71" customWidth="1"/>
    <col min="6920" max="6920" width="12.1796875" style="71" customWidth="1"/>
    <col min="6921" max="6921" width="12.453125" style="71" customWidth="1"/>
    <col min="6922" max="6922" width="12" style="71" customWidth="1"/>
    <col min="6923" max="7170" width="11.453125" style="71"/>
    <col min="7171" max="7171" width="15.81640625" style="71" customWidth="1"/>
    <col min="7172" max="7172" width="35.453125" style="71" customWidth="1"/>
    <col min="7173" max="7173" width="25.81640625" style="71" customWidth="1"/>
    <col min="7174" max="7174" width="24.54296875" style="71" customWidth="1"/>
    <col min="7175" max="7175" width="12.81640625" style="71" customWidth="1"/>
    <col min="7176" max="7176" width="12.1796875" style="71" customWidth="1"/>
    <col min="7177" max="7177" width="12.453125" style="71" customWidth="1"/>
    <col min="7178" max="7178" width="12" style="71" customWidth="1"/>
    <col min="7179" max="7426" width="11.453125" style="71"/>
    <col min="7427" max="7427" width="15.81640625" style="71" customWidth="1"/>
    <col min="7428" max="7428" width="35.453125" style="71" customWidth="1"/>
    <col min="7429" max="7429" width="25.81640625" style="71" customWidth="1"/>
    <col min="7430" max="7430" width="24.54296875" style="71" customWidth="1"/>
    <col min="7431" max="7431" width="12.81640625" style="71" customWidth="1"/>
    <col min="7432" max="7432" width="12.1796875" style="71" customWidth="1"/>
    <col min="7433" max="7433" width="12.453125" style="71" customWidth="1"/>
    <col min="7434" max="7434" width="12" style="71" customWidth="1"/>
    <col min="7435" max="7682" width="11.453125" style="71"/>
    <col min="7683" max="7683" width="15.81640625" style="71" customWidth="1"/>
    <col min="7684" max="7684" width="35.453125" style="71" customWidth="1"/>
    <col min="7685" max="7685" width="25.81640625" style="71" customWidth="1"/>
    <col min="7686" max="7686" width="24.54296875" style="71" customWidth="1"/>
    <col min="7687" max="7687" width="12.81640625" style="71" customWidth="1"/>
    <col min="7688" max="7688" width="12.1796875" style="71" customWidth="1"/>
    <col min="7689" max="7689" width="12.453125" style="71" customWidth="1"/>
    <col min="7690" max="7690" width="12" style="71" customWidth="1"/>
    <col min="7691" max="7938" width="11.453125" style="71"/>
    <col min="7939" max="7939" width="15.81640625" style="71" customWidth="1"/>
    <col min="7940" max="7940" width="35.453125" style="71" customWidth="1"/>
    <col min="7941" max="7941" width="25.81640625" style="71" customWidth="1"/>
    <col min="7942" max="7942" width="24.54296875" style="71" customWidth="1"/>
    <col min="7943" max="7943" width="12.81640625" style="71" customWidth="1"/>
    <col min="7944" max="7944" width="12.1796875" style="71" customWidth="1"/>
    <col min="7945" max="7945" width="12.453125" style="71" customWidth="1"/>
    <col min="7946" max="7946" width="12" style="71" customWidth="1"/>
    <col min="7947" max="8194" width="11.453125" style="71"/>
    <col min="8195" max="8195" width="15.81640625" style="71" customWidth="1"/>
    <col min="8196" max="8196" width="35.453125" style="71" customWidth="1"/>
    <col min="8197" max="8197" width="25.81640625" style="71" customWidth="1"/>
    <col min="8198" max="8198" width="24.54296875" style="71" customWidth="1"/>
    <col min="8199" max="8199" width="12.81640625" style="71" customWidth="1"/>
    <col min="8200" max="8200" width="12.1796875" style="71" customWidth="1"/>
    <col min="8201" max="8201" width="12.453125" style="71" customWidth="1"/>
    <col min="8202" max="8202" width="12" style="71" customWidth="1"/>
    <col min="8203" max="8450" width="11.453125" style="71"/>
    <col min="8451" max="8451" width="15.81640625" style="71" customWidth="1"/>
    <col min="8452" max="8452" width="35.453125" style="71" customWidth="1"/>
    <col min="8453" max="8453" width="25.81640625" style="71" customWidth="1"/>
    <col min="8454" max="8454" width="24.54296875" style="71" customWidth="1"/>
    <col min="8455" max="8455" width="12.81640625" style="71" customWidth="1"/>
    <col min="8456" max="8456" width="12.1796875" style="71" customWidth="1"/>
    <col min="8457" max="8457" width="12.453125" style="71" customWidth="1"/>
    <col min="8458" max="8458" width="12" style="71" customWidth="1"/>
    <col min="8459" max="8706" width="11.453125" style="71"/>
    <col min="8707" max="8707" width="15.81640625" style="71" customWidth="1"/>
    <col min="8708" max="8708" width="35.453125" style="71" customWidth="1"/>
    <col min="8709" max="8709" width="25.81640625" style="71" customWidth="1"/>
    <col min="8710" max="8710" width="24.54296875" style="71" customWidth="1"/>
    <col min="8711" max="8711" width="12.81640625" style="71" customWidth="1"/>
    <col min="8712" max="8712" width="12.1796875" style="71" customWidth="1"/>
    <col min="8713" max="8713" width="12.453125" style="71" customWidth="1"/>
    <col min="8714" max="8714" width="12" style="71" customWidth="1"/>
    <col min="8715" max="8962" width="11.453125" style="71"/>
    <col min="8963" max="8963" width="15.81640625" style="71" customWidth="1"/>
    <col min="8964" max="8964" width="35.453125" style="71" customWidth="1"/>
    <col min="8965" max="8965" width="25.81640625" style="71" customWidth="1"/>
    <col min="8966" max="8966" width="24.54296875" style="71" customWidth="1"/>
    <col min="8967" max="8967" width="12.81640625" style="71" customWidth="1"/>
    <col min="8968" max="8968" width="12.1796875" style="71" customWidth="1"/>
    <col min="8969" max="8969" width="12.453125" style="71" customWidth="1"/>
    <col min="8970" max="8970" width="12" style="71" customWidth="1"/>
    <col min="8971" max="9218" width="11.453125" style="71"/>
    <col min="9219" max="9219" width="15.81640625" style="71" customWidth="1"/>
    <col min="9220" max="9220" width="35.453125" style="71" customWidth="1"/>
    <col min="9221" max="9221" width="25.81640625" style="71" customWidth="1"/>
    <col min="9222" max="9222" width="24.54296875" style="71" customWidth="1"/>
    <col min="9223" max="9223" width="12.81640625" style="71" customWidth="1"/>
    <col min="9224" max="9224" width="12.1796875" style="71" customWidth="1"/>
    <col min="9225" max="9225" width="12.453125" style="71" customWidth="1"/>
    <col min="9226" max="9226" width="12" style="71" customWidth="1"/>
    <col min="9227" max="9474" width="11.453125" style="71"/>
    <col min="9475" max="9475" width="15.81640625" style="71" customWidth="1"/>
    <col min="9476" max="9476" width="35.453125" style="71" customWidth="1"/>
    <col min="9477" max="9477" width="25.81640625" style="71" customWidth="1"/>
    <col min="9478" max="9478" width="24.54296875" style="71" customWidth="1"/>
    <col min="9479" max="9479" width="12.81640625" style="71" customWidth="1"/>
    <col min="9480" max="9480" width="12.1796875" style="71" customWidth="1"/>
    <col min="9481" max="9481" width="12.453125" style="71" customWidth="1"/>
    <col min="9482" max="9482" width="12" style="71" customWidth="1"/>
    <col min="9483" max="9730" width="11.453125" style="71"/>
    <col min="9731" max="9731" width="15.81640625" style="71" customWidth="1"/>
    <col min="9732" max="9732" width="35.453125" style="71" customWidth="1"/>
    <col min="9733" max="9733" width="25.81640625" style="71" customWidth="1"/>
    <col min="9734" max="9734" width="24.54296875" style="71" customWidth="1"/>
    <col min="9735" max="9735" width="12.81640625" style="71" customWidth="1"/>
    <col min="9736" max="9736" width="12.1796875" style="71" customWidth="1"/>
    <col min="9737" max="9737" width="12.453125" style="71" customWidth="1"/>
    <col min="9738" max="9738" width="12" style="71" customWidth="1"/>
    <col min="9739" max="9986" width="11.453125" style="71"/>
    <col min="9987" max="9987" width="15.81640625" style="71" customWidth="1"/>
    <col min="9988" max="9988" width="35.453125" style="71" customWidth="1"/>
    <col min="9989" max="9989" width="25.81640625" style="71" customWidth="1"/>
    <col min="9990" max="9990" width="24.54296875" style="71" customWidth="1"/>
    <col min="9991" max="9991" width="12.81640625" style="71" customWidth="1"/>
    <col min="9992" max="9992" width="12.1796875" style="71" customWidth="1"/>
    <col min="9993" max="9993" width="12.453125" style="71" customWidth="1"/>
    <col min="9994" max="9994" width="12" style="71" customWidth="1"/>
    <col min="9995" max="10242" width="11.453125" style="71"/>
    <col min="10243" max="10243" width="15.81640625" style="71" customWidth="1"/>
    <col min="10244" max="10244" width="35.453125" style="71" customWidth="1"/>
    <col min="10245" max="10245" width="25.81640625" style="71" customWidth="1"/>
    <col min="10246" max="10246" width="24.54296875" style="71" customWidth="1"/>
    <col min="10247" max="10247" width="12.81640625" style="71" customWidth="1"/>
    <col min="10248" max="10248" width="12.1796875" style="71" customWidth="1"/>
    <col min="10249" max="10249" width="12.453125" style="71" customWidth="1"/>
    <col min="10250" max="10250" width="12" style="71" customWidth="1"/>
    <col min="10251" max="10498" width="11.453125" style="71"/>
    <col min="10499" max="10499" width="15.81640625" style="71" customWidth="1"/>
    <col min="10500" max="10500" width="35.453125" style="71" customWidth="1"/>
    <col min="10501" max="10501" width="25.81640625" style="71" customWidth="1"/>
    <col min="10502" max="10502" width="24.54296875" style="71" customWidth="1"/>
    <col min="10503" max="10503" width="12.81640625" style="71" customWidth="1"/>
    <col min="10504" max="10504" width="12.1796875" style="71" customWidth="1"/>
    <col min="10505" max="10505" width="12.453125" style="71" customWidth="1"/>
    <col min="10506" max="10506" width="12" style="71" customWidth="1"/>
    <col min="10507" max="10754" width="11.453125" style="71"/>
    <col min="10755" max="10755" width="15.81640625" style="71" customWidth="1"/>
    <col min="10756" max="10756" width="35.453125" style="71" customWidth="1"/>
    <col min="10757" max="10757" width="25.81640625" style="71" customWidth="1"/>
    <col min="10758" max="10758" width="24.54296875" style="71" customWidth="1"/>
    <col min="10759" max="10759" width="12.81640625" style="71" customWidth="1"/>
    <col min="10760" max="10760" width="12.1796875" style="71" customWidth="1"/>
    <col min="10761" max="10761" width="12.453125" style="71" customWidth="1"/>
    <col min="10762" max="10762" width="12" style="71" customWidth="1"/>
    <col min="10763" max="11010" width="11.453125" style="71"/>
    <col min="11011" max="11011" width="15.81640625" style="71" customWidth="1"/>
    <col min="11012" max="11012" width="35.453125" style="71" customWidth="1"/>
    <col min="11013" max="11013" width="25.81640625" style="71" customWidth="1"/>
    <col min="11014" max="11014" width="24.54296875" style="71" customWidth="1"/>
    <col min="11015" max="11015" width="12.81640625" style="71" customWidth="1"/>
    <col min="11016" max="11016" width="12.1796875" style="71" customWidth="1"/>
    <col min="11017" max="11017" width="12.453125" style="71" customWidth="1"/>
    <col min="11018" max="11018" width="12" style="71" customWidth="1"/>
    <col min="11019" max="11266" width="11.453125" style="71"/>
    <col min="11267" max="11267" width="15.81640625" style="71" customWidth="1"/>
    <col min="11268" max="11268" width="35.453125" style="71" customWidth="1"/>
    <col min="11269" max="11269" width="25.81640625" style="71" customWidth="1"/>
    <col min="11270" max="11270" width="24.54296875" style="71" customWidth="1"/>
    <col min="11271" max="11271" width="12.81640625" style="71" customWidth="1"/>
    <col min="11272" max="11272" width="12.1796875" style="71" customWidth="1"/>
    <col min="11273" max="11273" width="12.453125" style="71" customWidth="1"/>
    <col min="11274" max="11274" width="12" style="71" customWidth="1"/>
    <col min="11275" max="11522" width="11.453125" style="71"/>
    <col min="11523" max="11523" width="15.81640625" style="71" customWidth="1"/>
    <col min="11524" max="11524" width="35.453125" style="71" customWidth="1"/>
    <col min="11525" max="11525" width="25.81640625" style="71" customWidth="1"/>
    <col min="11526" max="11526" width="24.54296875" style="71" customWidth="1"/>
    <col min="11527" max="11527" width="12.81640625" style="71" customWidth="1"/>
    <col min="11528" max="11528" width="12.1796875" style="71" customWidth="1"/>
    <col min="11529" max="11529" width="12.453125" style="71" customWidth="1"/>
    <col min="11530" max="11530" width="12" style="71" customWidth="1"/>
    <col min="11531" max="11778" width="11.453125" style="71"/>
    <col min="11779" max="11779" width="15.81640625" style="71" customWidth="1"/>
    <col min="11780" max="11780" width="35.453125" style="71" customWidth="1"/>
    <col min="11781" max="11781" width="25.81640625" style="71" customWidth="1"/>
    <col min="11782" max="11782" width="24.54296875" style="71" customWidth="1"/>
    <col min="11783" max="11783" width="12.81640625" style="71" customWidth="1"/>
    <col min="11784" max="11784" width="12.1796875" style="71" customWidth="1"/>
    <col min="11785" max="11785" width="12.453125" style="71" customWidth="1"/>
    <col min="11786" max="11786" width="12" style="71" customWidth="1"/>
    <col min="11787" max="12034" width="11.453125" style="71"/>
    <col min="12035" max="12035" width="15.81640625" style="71" customWidth="1"/>
    <col min="12036" max="12036" width="35.453125" style="71" customWidth="1"/>
    <col min="12037" max="12037" width="25.81640625" style="71" customWidth="1"/>
    <col min="12038" max="12038" width="24.54296875" style="71" customWidth="1"/>
    <col min="12039" max="12039" width="12.81640625" style="71" customWidth="1"/>
    <col min="12040" max="12040" width="12.1796875" style="71" customWidth="1"/>
    <col min="12041" max="12041" width="12.453125" style="71" customWidth="1"/>
    <col min="12042" max="12042" width="12" style="71" customWidth="1"/>
    <col min="12043" max="12290" width="11.453125" style="71"/>
    <col min="12291" max="12291" width="15.81640625" style="71" customWidth="1"/>
    <col min="12292" max="12292" width="35.453125" style="71" customWidth="1"/>
    <col min="12293" max="12293" width="25.81640625" style="71" customWidth="1"/>
    <col min="12294" max="12294" width="24.54296875" style="71" customWidth="1"/>
    <col min="12295" max="12295" width="12.81640625" style="71" customWidth="1"/>
    <col min="12296" max="12296" width="12.1796875" style="71" customWidth="1"/>
    <col min="12297" max="12297" width="12.453125" style="71" customWidth="1"/>
    <col min="12298" max="12298" width="12" style="71" customWidth="1"/>
    <col min="12299" max="12546" width="11.453125" style="71"/>
    <col min="12547" max="12547" width="15.81640625" style="71" customWidth="1"/>
    <col min="12548" max="12548" width="35.453125" style="71" customWidth="1"/>
    <col min="12549" max="12549" width="25.81640625" style="71" customWidth="1"/>
    <col min="12550" max="12550" width="24.54296875" style="71" customWidth="1"/>
    <col min="12551" max="12551" width="12.81640625" style="71" customWidth="1"/>
    <col min="12552" max="12552" width="12.1796875" style="71" customWidth="1"/>
    <col min="12553" max="12553" width="12.453125" style="71" customWidth="1"/>
    <col min="12554" max="12554" width="12" style="71" customWidth="1"/>
    <col min="12555" max="12802" width="11.453125" style="71"/>
    <col min="12803" max="12803" width="15.81640625" style="71" customWidth="1"/>
    <col min="12804" max="12804" width="35.453125" style="71" customWidth="1"/>
    <col min="12805" max="12805" width="25.81640625" style="71" customWidth="1"/>
    <col min="12806" max="12806" width="24.54296875" style="71" customWidth="1"/>
    <col min="12807" max="12807" width="12.81640625" style="71" customWidth="1"/>
    <col min="12808" max="12808" width="12.1796875" style="71" customWidth="1"/>
    <col min="12809" max="12809" width="12.453125" style="71" customWidth="1"/>
    <col min="12810" max="12810" width="12" style="71" customWidth="1"/>
    <col min="12811" max="13058" width="11.453125" style="71"/>
    <col min="13059" max="13059" width="15.81640625" style="71" customWidth="1"/>
    <col min="13060" max="13060" width="35.453125" style="71" customWidth="1"/>
    <col min="13061" max="13061" width="25.81640625" style="71" customWidth="1"/>
    <col min="13062" max="13062" width="24.54296875" style="71" customWidth="1"/>
    <col min="13063" max="13063" width="12.81640625" style="71" customWidth="1"/>
    <col min="13064" max="13064" width="12.1796875" style="71" customWidth="1"/>
    <col min="13065" max="13065" width="12.453125" style="71" customWidth="1"/>
    <col min="13066" max="13066" width="12" style="71" customWidth="1"/>
    <col min="13067" max="13314" width="11.453125" style="71"/>
    <col min="13315" max="13315" width="15.81640625" style="71" customWidth="1"/>
    <col min="13316" max="13316" width="35.453125" style="71" customWidth="1"/>
    <col min="13317" max="13317" width="25.81640625" style="71" customWidth="1"/>
    <col min="13318" max="13318" width="24.54296875" style="71" customWidth="1"/>
    <col min="13319" max="13319" width="12.81640625" style="71" customWidth="1"/>
    <col min="13320" max="13320" width="12.1796875" style="71" customWidth="1"/>
    <col min="13321" max="13321" width="12.453125" style="71" customWidth="1"/>
    <col min="13322" max="13322" width="12" style="71" customWidth="1"/>
    <col min="13323" max="13570" width="11.453125" style="71"/>
    <col min="13571" max="13571" width="15.81640625" style="71" customWidth="1"/>
    <col min="13572" max="13572" width="35.453125" style="71" customWidth="1"/>
    <col min="13573" max="13573" width="25.81640625" style="71" customWidth="1"/>
    <col min="13574" max="13574" width="24.54296875" style="71" customWidth="1"/>
    <col min="13575" max="13575" width="12.81640625" style="71" customWidth="1"/>
    <col min="13576" max="13576" width="12.1796875" style="71" customWidth="1"/>
    <col min="13577" max="13577" width="12.453125" style="71" customWidth="1"/>
    <col min="13578" max="13578" width="12" style="71" customWidth="1"/>
    <col min="13579" max="13826" width="11.453125" style="71"/>
    <col min="13827" max="13827" width="15.81640625" style="71" customWidth="1"/>
    <col min="13828" max="13828" width="35.453125" style="71" customWidth="1"/>
    <col min="13829" max="13829" width="25.81640625" style="71" customWidth="1"/>
    <col min="13830" max="13830" width="24.54296875" style="71" customWidth="1"/>
    <col min="13831" max="13831" width="12.81640625" style="71" customWidth="1"/>
    <col min="13832" max="13832" width="12.1796875" style="71" customWidth="1"/>
    <col min="13833" max="13833" width="12.453125" style="71" customWidth="1"/>
    <col min="13834" max="13834" width="12" style="71" customWidth="1"/>
    <col min="13835" max="14082" width="11.453125" style="71"/>
    <col min="14083" max="14083" width="15.81640625" style="71" customWidth="1"/>
    <col min="14084" max="14084" width="35.453125" style="71" customWidth="1"/>
    <col min="14085" max="14085" width="25.81640625" style="71" customWidth="1"/>
    <col min="14086" max="14086" width="24.54296875" style="71" customWidth="1"/>
    <col min="14087" max="14087" width="12.81640625" style="71" customWidth="1"/>
    <col min="14088" max="14088" width="12.1796875" style="71" customWidth="1"/>
    <col min="14089" max="14089" width="12.453125" style="71" customWidth="1"/>
    <col min="14090" max="14090" width="12" style="71" customWidth="1"/>
    <col min="14091" max="14338" width="11.453125" style="71"/>
    <col min="14339" max="14339" width="15.81640625" style="71" customWidth="1"/>
    <col min="14340" max="14340" width="35.453125" style="71" customWidth="1"/>
    <col min="14341" max="14341" width="25.81640625" style="71" customWidth="1"/>
    <col min="14342" max="14342" width="24.54296875" style="71" customWidth="1"/>
    <col min="14343" max="14343" width="12.81640625" style="71" customWidth="1"/>
    <col min="14344" max="14344" width="12.1796875" style="71" customWidth="1"/>
    <col min="14345" max="14345" width="12.453125" style="71" customWidth="1"/>
    <col min="14346" max="14346" width="12" style="71" customWidth="1"/>
    <col min="14347" max="14594" width="11.453125" style="71"/>
    <col min="14595" max="14595" width="15.81640625" style="71" customWidth="1"/>
    <col min="14596" max="14596" width="35.453125" style="71" customWidth="1"/>
    <col min="14597" max="14597" width="25.81640625" style="71" customWidth="1"/>
    <col min="14598" max="14598" width="24.54296875" style="71" customWidth="1"/>
    <col min="14599" max="14599" width="12.81640625" style="71" customWidth="1"/>
    <col min="14600" max="14600" width="12.1796875" style="71" customWidth="1"/>
    <col min="14601" max="14601" width="12.453125" style="71" customWidth="1"/>
    <col min="14602" max="14602" width="12" style="71" customWidth="1"/>
    <col min="14603" max="14850" width="11.453125" style="71"/>
    <col min="14851" max="14851" width="15.81640625" style="71" customWidth="1"/>
    <col min="14852" max="14852" width="35.453125" style="71" customWidth="1"/>
    <col min="14853" max="14853" width="25.81640625" style="71" customWidth="1"/>
    <col min="14854" max="14854" width="24.54296875" style="71" customWidth="1"/>
    <col min="14855" max="14855" width="12.81640625" style="71" customWidth="1"/>
    <col min="14856" max="14856" width="12.1796875" style="71" customWidth="1"/>
    <col min="14857" max="14857" width="12.453125" style="71" customWidth="1"/>
    <col min="14858" max="14858" width="12" style="71" customWidth="1"/>
    <col min="14859" max="15106" width="11.453125" style="71"/>
    <col min="15107" max="15107" width="15.81640625" style="71" customWidth="1"/>
    <col min="15108" max="15108" width="35.453125" style="71" customWidth="1"/>
    <col min="15109" max="15109" width="25.81640625" style="71" customWidth="1"/>
    <col min="15110" max="15110" width="24.54296875" style="71" customWidth="1"/>
    <col min="15111" max="15111" width="12.81640625" style="71" customWidth="1"/>
    <col min="15112" max="15112" width="12.1796875" style="71" customWidth="1"/>
    <col min="15113" max="15113" width="12.453125" style="71" customWidth="1"/>
    <col min="15114" max="15114" width="12" style="71" customWidth="1"/>
    <col min="15115" max="15362" width="11.453125" style="71"/>
    <col min="15363" max="15363" width="15.81640625" style="71" customWidth="1"/>
    <col min="15364" max="15364" width="35.453125" style="71" customWidth="1"/>
    <col min="15365" max="15365" width="25.81640625" style="71" customWidth="1"/>
    <col min="15366" max="15366" width="24.54296875" style="71" customWidth="1"/>
    <col min="15367" max="15367" width="12.81640625" style="71" customWidth="1"/>
    <col min="15368" max="15368" width="12.1796875" style="71" customWidth="1"/>
    <col min="15369" max="15369" width="12.453125" style="71" customWidth="1"/>
    <col min="15370" max="15370" width="12" style="71" customWidth="1"/>
    <col min="15371" max="15618" width="11.453125" style="71"/>
    <col min="15619" max="15619" width="15.81640625" style="71" customWidth="1"/>
    <col min="15620" max="15620" width="35.453125" style="71" customWidth="1"/>
    <col min="15621" max="15621" width="25.81640625" style="71" customWidth="1"/>
    <col min="15622" max="15622" width="24.54296875" style="71" customWidth="1"/>
    <col min="15623" max="15623" width="12.81640625" style="71" customWidth="1"/>
    <col min="15624" max="15624" width="12.1796875" style="71" customWidth="1"/>
    <col min="15625" max="15625" width="12.453125" style="71" customWidth="1"/>
    <col min="15626" max="15626" width="12" style="71" customWidth="1"/>
    <col min="15627" max="15874" width="11.453125" style="71"/>
    <col min="15875" max="15875" width="15.81640625" style="71" customWidth="1"/>
    <col min="15876" max="15876" width="35.453125" style="71" customWidth="1"/>
    <col min="15877" max="15877" width="25.81640625" style="71" customWidth="1"/>
    <col min="15878" max="15878" width="24.54296875" style="71" customWidth="1"/>
    <col min="15879" max="15879" width="12.81640625" style="71" customWidth="1"/>
    <col min="15880" max="15880" width="12.1796875" style="71" customWidth="1"/>
    <col min="15881" max="15881" width="12.453125" style="71" customWidth="1"/>
    <col min="15882" max="15882" width="12" style="71" customWidth="1"/>
    <col min="15883" max="16130" width="11.453125" style="71"/>
    <col min="16131" max="16131" width="15.81640625" style="71" customWidth="1"/>
    <col min="16132" max="16132" width="35.453125" style="71" customWidth="1"/>
    <col min="16133" max="16133" width="25.81640625" style="71" customWidth="1"/>
    <col min="16134" max="16134" width="24.54296875" style="71" customWidth="1"/>
    <col min="16135" max="16135" width="12.81640625" style="71" customWidth="1"/>
    <col min="16136" max="16136" width="12.1796875" style="71" customWidth="1"/>
    <col min="16137" max="16137" width="12.453125" style="71" customWidth="1"/>
    <col min="16138" max="16138" width="12" style="71" customWidth="1"/>
    <col min="16139" max="16384" width="11.453125" style="71"/>
  </cols>
  <sheetData>
    <row r="2" spans="2:11" ht="16">
      <c r="B2" s="134" t="s">
        <v>119</v>
      </c>
    </row>
    <row r="4" spans="2:11" ht="18.5">
      <c r="B4" s="159" t="s">
        <v>76</v>
      </c>
    </row>
    <row r="5" spans="2:11" ht="15" thickBot="1"/>
    <row r="6" spans="2:11" ht="15" thickBot="1">
      <c r="D6" s="191" t="s">
        <v>77</v>
      </c>
      <c r="E6" s="192"/>
      <c r="F6" s="191" t="s">
        <v>78</v>
      </c>
      <c r="G6" s="192"/>
      <c r="H6" s="193"/>
      <c r="I6" s="191" t="s">
        <v>79</v>
      </c>
      <c r="J6" s="192"/>
      <c r="K6" s="193"/>
    </row>
    <row r="7" spans="2:11" ht="15" thickBot="1">
      <c r="B7" s="72"/>
      <c r="C7" s="72"/>
      <c r="D7" s="73" t="s">
        <v>0</v>
      </c>
      <c r="E7" s="74" t="s">
        <v>80</v>
      </c>
      <c r="F7" s="75" t="s">
        <v>81</v>
      </c>
      <c r="G7" s="76" t="s">
        <v>80</v>
      </c>
      <c r="H7" s="77" t="s">
        <v>82</v>
      </c>
      <c r="I7" s="73" t="s">
        <v>0</v>
      </c>
      <c r="J7" s="74" t="s">
        <v>80</v>
      </c>
      <c r="K7" s="78" t="s">
        <v>82</v>
      </c>
    </row>
    <row r="8" spans="2:11" ht="15" thickTop="1">
      <c r="B8" s="79" t="s">
        <v>83</v>
      </c>
      <c r="C8" s="80"/>
      <c r="D8" s="81" t="s">
        <v>40</v>
      </c>
      <c r="E8" s="82">
        <f>+[4]ecta_turistas!$H$68+[4]ecta_turistas!$G$68</f>
        <v>11112191.536645323</v>
      </c>
      <c r="F8" s="83">
        <v>34199927</v>
      </c>
      <c r="G8" s="84">
        <f>+[4]ecta_turistas!$F$68</f>
        <v>8923636.7771118917</v>
      </c>
      <c r="H8" s="85">
        <f>+G8+F8</f>
        <v>43123563.777111888</v>
      </c>
      <c r="I8" s="81" t="s">
        <v>40</v>
      </c>
      <c r="J8" s="84">
        <f>+E16</f>
        <v>25978674</v>
      </c>
      <c r="K8" s="86" t="s">
        <v>40</v>
      </c>
    </row>
    <row r="9" spans="2:11" ht="15" thickBot="1">
      <c r="B9" s="87" t="s">
        <v>84</v>
      </c>
      <c r="C9" s="88"/>
      <c r="D9" s="89" t="s">
        <v>40</v>
      </c>
      <c r="E9" s="90">
        <f>+(([4]ecta_turistas!$G$68*[4]ecta_em!$G$68)+([4]ecta_turistas!$H$68*[4]ecta_em!$H$68))</f>
        <v>89884972.711327523</v>
      </c>
      <c r="F9" s="89" t="s">
        <v>40</v>
      </c>
      <c r="G9" s="90">
        <f>+[4]ecta_turistas!$F$68*[4]ecta_em!$F$68</f>
        <v>49357461.66422236</v>
      </c>
      <c r="H9" s="89" t="s">
        <v>40</v>
      </c>
      <c r="I9" s="89" t="s">
        <v>40</v>
      </c>
      <c r="J9" s="90">
        <f>+H16</f>
        <v>113480048</v>
      </c>
      <c r="K9" s="89" t="s">
        <v>40</v>
      </c>
    </row>
    <row r="10" spans="2:11">
      <c r="I10" s="84"/>
    </row>
    <row r="11" spans="2:11">
      <c r="G11" s="84"/>
      <c r="I11" s="84"/>
      <c r="J11" s="84"/>
    </row>
    <row r="12" spans="2:11" ht="18.5">
      <c r="B12" s="159" t="s">
        <v>85</v>
      </c>
      <c r="I12" s="84"/>
      <c r="J12" s="84"/>
    </row>
    <row r="13" spans="2:11" ht="15" thickBot="1">
      <c r="I13" s="84"/>
      <c r="J13" s="84"/>
      <c r="K13" s="84"/>
    </row>
    <row r="14" spans="2:11" ht="15" thickBot="1">
      <c r="C14" s="191" t="s">
        <v>80</v>
      </c>
      <c r="D14" s="192"/>
      <c r="E14" s="193"/>
      <c r="F14" s="191" t="s">
        <v>86</v>
      </c>
      <c r="G14" s="194"/>
      <c r="H14" s="193"/>
      <c r="I14" s="195"/>
      <c r="J14" s="195"/>
      <c r="K14" s="195"/>
    </row>
    <row r="15" spans="2:11" ht="15" thickBot="1">
      <c r="B15" s="72"/>
      <c r="C15" s="73" t="s">
        <v>87</v>
      </c>
      <c r="D15" s="73" t="s">
        <v>88</v>
      </c>
      <c r="E15" s="73" t="s">
        <v>89</v>
      </c>
      <c r="F15" s="73" t="s">
        <v>87</v>
      </c>
      <c r="G15" s="73" t="s">
        <v>88</v>
      </c>
      <c r="H15" s="73" t="s">
        <v>89</v>
      </c>
      <c r="I15" s="91"/>
      <c r="J15" s="91"/>
      <c r="K15" s="65"/>
    </row>
    <row r="16" spans="2:11" ht="15" thickTop="1">
      <c r="B16" s="92" t="s">
        <v>90</v>
      </c>
      <c r="C16" s="93">
        <f>+[4]ecta_turistas!$G$68+[4]ecta_turistas!$H$68</f>
        <v>11112191.536645323</v>
      </c>
      <c r="D16" s="94">
        <f>+[4]ecta_turistas!$F$68</f>
        <v>8923636.7771118917</v>
      </c>
      <c r="E16" s="94">
        <f>+'[5]Turismo emisor'!I34</f>
        <v>25978674</v>
      </c>
      <c r="F16" s="93">
        <f>+E9</f>
        <v>89884972.711327523</v>
      </c>
      <c r="G16" s="94">
        <f>+G9</f>
        <v>49357461.66422236</v>
      </c>
      <c r="H16" s="95">
        <f>+'[5]Turismo emisor'!K34</f>
        <v>113480048</v>
      </c>
      <c r="I16" s="96"/>
      <c r="K16" s="96"/>
    </row>
    <row r="17" spans="2:13">
      <c r="B17" s="97">
        <v>2022</v>
      </c>
      <c r="C17" s="98">
        <f>+[4]ecta_turistas!$G$73+[4]ecta_turistas!$H$73</f>
        <v>19489405.108607456</v>
      </c>
      <c r="D17" s="99">
        <f>+[4]ecta_turistas!$F$73</f>
        <v>11381996.87491606</v>
      </c>
      <c r="E17" s="99">
        <f>+'[5]Turismo emisor'!I38</f>
        <v>28120283</v>
      </c>
      <c r="F17" s="98">
        <f>+([4]ecta_turistas!$G$68*[4]ecta_em!$G$73)+([4]ecta_em!$H$73*[4]ecta_turistas!$H$73)</f>
        <v>128630178.81024477</v>
      </c>
      <c r="G17" s="99">
        <f>+[4]ecta_turistas!$F$73*[4]ecta_em!$F$73</f>
        <v>54055283.300803781</v>
      </c>
      <c r="H17" s="100">
        <f>+'[5]Turismo emisor'!K38</f>
        <v>117867540</v>
      </c>
      <c r="I17" s="96"/>
      <c r="K17" s="96"/>
    </row>
    <row r="18" spans="2:13">
      <c r="B18" s="97">
        <v>2023</v>
      </c>
      <c r="C18" s="98">
        <f>+[4]ecta_turistas!$G$78+[4]ecta_turistas!$H$78</f>
        <v>22270450.605082784</v>
      </c>
      <c r="D18" s="99">
        <f>+[4]ecta_turistas!$F$78</f>
        <v>12005464.26501283</v>
      </c>
      <c r="E18" s="99">
        <f>+'[5]Turismo emisor'!I42</f>
        <v>31796819</v>
      </c>
      <c r="F18" s="98">
        <f>+([4]ecta_turistas!$G$78*[4]ecta_em!$G$78)+([4]ecta_em!$H$78*[4]ecta_turistas!$H$78)</f>
        <v>158375194.74396542</v>
      </c>
      <c r="G18" s="99">
        <f>+[4]ecta_turistas!$F$78*[4]ecta_em!$F$78</f>
        <v>55066451.006048828</v>
      </c>
      <c r="H18" s="100">
        <f>+'[5]Turismo emisor'!K42</f>
        <v>131476958</v>
      </c>
      <c r="I18" s="96"/>
      <c r="K18" s="96"/>
    </row>
    <row r="19" spans="2:13">
      <c r="B19" s="97">
        <v>2024</v>
      </c>
      <c r="C19" s="98">
        <f>+[4]ecta_turistas!$G$83+[4]ecta_turistas!$H$83</f>
        <v>24293817.677370213</v>
      </c>
      <c r="D19" s="99">
        <f>+[4]ecta_turistas!$F$83</f>
        <v>11791654.303688116</v>
      </c>
      <c r="E19" s="99">
        <f>+'[5]Turismo emisor'!I46</f>
        <v>31631486</v>
      </c>
      <c r="F19" s="98">
        <f>+[4]ecta_turistas!$G$83*[4]ecta_em!$G$83+[4]ecta_em!$H$83*[4]ecta_turistas!$H$83</f>
        <v>179502189.30135769</v>
      </c>
      <c r="G19" s="99">
        <f>+[4]ecta_turistas!$F$83*[4]ecta_em!$F$83</f>
        <v>53479630.112572476</v>
      </c>
      <c r="H19" s="100">
        <f>+'[5]Turismo emisor'!K46</f>
        <v>128669700</v>
      </c>
      <c r="I19" s="96"/>
      <c r="K19" s="96"/>
    </row>
    <row r="20" spans="2:13" ht="15" thickBot="1">
      <c r="B20" s="101">
        <v>2025</v>
      </c>
      <c r="C20" s="102">
        <f>+[4]ecta_turistas!$G$88+[4]ecta_turistas!$H$88</f>
        <v>26439629.719241783</v>
      </c>
      <c r="D20" s="90">
        <f>+[4]ecta_turistas!$F$88</f>
        <v>11517037.973257214</v>
      </c>
      <c r="E20" s="90">
        <f>+'[5]Turismo emisor'!I50</f>
        <v>29057115</v>
      </c>
      <c r="F20" s="102">
        <f>+[4]ecta_turistas!$G$88*[4]ecta_em!$F$88+[4]ecta_em!$G$88*[4]ecta_turistas!$H$88</f>
        <v>134426141.4707346</v>
      </c>
      <c r="G20" s="90">
        <f>+[4]ecta_turistas!$F$88*[4]ecta_em!$F$88</f>
        <v>49971590.246961638</v>
      </c>
      <c r="H20" s="103">
        <f>+'[5]Turismo emisor'!K50</f>
        <v>123556000</v>
      </c>
      <c r="I20" s="96"/>
      <c r="K20" s="96"/>
    </row>
    <row r="21" spans="2:13">
      <c r="I21" s="84"/>
      <c r="J21" s="84"/>
    </row>
    <row r="22" spans="2:13">
      <c r="I22" s="84"/>
      <c r="J22" s="84"/>
    </row>
    <row r="23" spans="2:13">
      <c r="I23" s="84"/>
      <c r="J23" s="84"/>
    </row>
    <row r="24" spans="2:13" ht="18.5">
      <c r="B24" s="159" t="s">
        <v>91</v>
      </c>
      <c r="J24" s="104"/>
      <c r="K24" s="104"/>
      <c r="L24" s="104"/>
    </row>
    <row r="25" spans="2:13" ht="15" thickBot="1"/>
    <row r="26" spans="2:13" ht="15" thickBot="1">
      <c r="B26" s="196"/>
      <c r="C26" s="197"/>
      <c r="D26" s="198"/>
      <c r="E26" s="105" t="s">
        <v>92</v>
      </c>
      <c r="F26" s="106" t="s">
        <v>93</v>
      </c>
      <c r="G26" s="107"/>
      <c r="H26" s="107"/>
      <c r="I26" s="107"/>
      <c r="K26" s="108"/>
    </row>
    <row r="27" spans="2:13">
      <c r="B27" s="199"/>
      <c r="C27" s="200"/>
      <c r="D27" s="201"/>
      <c r="E27" s="109"/>
      <c r="F27" s="110"/>
      <c r="G27" s="108"/>
      <c r="H27" s="108"/>
      <c r="I27" s="111"/>
      <c r="J27" s="108"/>
      <c r="K27" s="108"/>
    </row>
    <row r="28" spans="2:13">
      <c r="B28" s="178" t="s">
        <v>94</v>
      </c>
      <c r="C28" s="179"/>
      <c r="D28" s="180"/>
      <c r="E28" s="112">
        <f>+[5]Transporte!M107</f>
        <v>2480736.4594351999</v>
      </c>
      <c r="F28" s="113">
        <f>+[5]Transporte!N107</f>
        <v>8643001.6329062711</v>
      </c>
      <c r="G28" s="114"/>
      <c r="H28" s="114"/>
      <c r="I28" s="115"/>
      <c r="J28" s="116"/>
      <c r="K28" s="116"/>
      <c r="L28" s="116"/>
      <c r="M28" s="116"/>
    </row>
    <row r="29" spans="2:13">
      <c r="B29" s="178" t="s">
        <v>95</v>
      </c>
      <c r="C29" s="179"/>
      <c r="D29" s="180"/>
      <c r="E29" s="112">
        <f>+[5]Transporte!M106</f>
        <v>54965.186504374586</v>
      </c>
      <c r="F29" s="113">
        <f>+[5]Transporte!N106</f>
        <v>202779.58678354687</v>
      </c>
      <c r="G29" s="108"/>
      <c r="H29" s="111"/>
      <c r="I29" s="111"/>
      <c r="J29" s="117"/>
      <c r="K29" s="117"/>
      <c r="L29" s="117"/>
      <c r="M29" s="117"/>
    </row>
    <row r="30" spans="2:13">
      <c r="B30" s="178" t="s">
        <v>96</v>
      </c>
      <c r="C30" s="179"/>
      <c r="D30" s="180"/>
      <c r="E30" s="112">
        <f>+E31+E32+E33</f>
        <v>11814696.37092749</v>
      </c>
      <c r="F30" s="113">
        <f>+F31+F32+F33</f>
        <v>52600259.605664194</v>
      </c>
      <c r="G30" s="108"/>
      <c r="H30" s="108"/>
      <c r="I30" s="111"/>
      <c r="J30" s="111"/>
      <c r="K30" s="111"/>
      <c r="L30" s="111"/>
      <c r="M30" s="111"/>
    </row>
    <row r="31" spans="2:13">
      <c r="B31" s="178" t="s">
        <v>97</v>
      </c>
      <c r="C31" s="179"/>
      <c r="D31" s="180"/>
      <c r="E31" s="118">
        <f>+[5]Transporte!M105</f>
        <v>1271630.4803168245</v>
      </c>
      <c r="F31" s="119">
        <f>+[5]Transporte!N105</f>
        <v>5138358.2084962912</v>
      </c>
      <c r="G31" s="108"/>
      <c r="H31" s="108"/>
      <c r="I31" s="111"/>
      <c r="J31" s="111"/>
      <c r="K31" s="111"/>
      <c r="L31" s="111"/>
    </row>
    <row r="32" spans="2:13">
      <c r="B32" s="175" t="s">
        <v>98</v>
      </c>
      <c r="C32" s="176"/>
      <c r="D32" s="177"/>
      <c r="E32" s="112">
        <f>+[5]Transporte!M103</f>
        <v>849333.84927155974</v>
      </c>
      <c r="F32" s="113">
        <f>+[5]Transporte!N103</f>
        <v>3412818.7058664868</v>
      </c>
      <c r="G32" s="108"/>
      <c r="H32" s="108"/>
      <c r="I32" s="111"/>
      <c r="J32" s="111"/>
      <c r="K32" s="111"/>
      <c r="L32" s="111"/>
    </row>
    <row r="33" spans="2:12">
      <c r="B33" s="178" t="s">
        <v>99</v>
      </c>
      <c r="C33" s="179"/>
      <c r="D33" s="180"/>
      <c r="E33" s="118">
        <f>+[5]Transporte!M100+[5]Transporte!M101+[5]Transporte!M102+[5]Transporte!M104</f>
        <v>9693732.041339105</v>
      </c>
      <c r="F33" s="119">
        <f>+[5]Transporte!N100+[5]Transporte!N101+[5]Transporte!N102+[5]Transporte!N104</f>
        <v>44049082.69130142</v>
      </c>
      <c r="G33" s="84"/>
      <c r="H33" s="108"/>
      <c r="I33" s="84"/>
      <c r="J33" s="111"/>
      <c r="K33" s="84"/>
      <c r="L33" s="84"/>
    </row>
    <row r="34" spans="2:12" ht="15" thickBot="1">
      <c r="B34" s="181" t="s">
        <v>100</v>
      </c>
      <c r="C34" s="182"/>
      <c r="D34" s="183"/>
      <c r="E34" s="120">
        <f>+[5]Transporte!M108+[5]Transporte!M109</f>
        <v>11628275.983132934</v>
      </c>
      <c r="F34" s="121">
        <f>+[5]Transporte!N108+[5]Transporte!N109</f>
        <v>52034007.174645983</v>
      </c>
      <c r="G34" s="108"/>
      <c r="H34" s="111"/>
      <c r="I34" s="108"/>
      <c r="J34" s="108"/>
      <c r="K34" s="108"/>
      <c r="L34" s="108"/>
    </row>
    <row r="35" spans="2:12" ht="15" thickBot="1">
      <c r="B35" s="184" t="s">
        <v>73</v>
      </c>
      <c r="C35" s="185"/>
      <c r="D35" s="186"/>
      <c r="E35" s="122">
        <f>+E28+E29+E30+E34</f>
        <v>25978674</v>
      </c>
      <c r="F35" s="123">
        <f>+F28+F29+F30+F34</f>
        <v>113480048</v>
      </c>
      <c r="G35" s="84"/>
      <c r="H35" s="84"/>
    </row>
    <row r="38" spans="2:12" ht="18.5">
      <c r="B38" s="159" t="s">
        <v>120</v>
      </c>
    </row>
    <row r="39" spans="2:12" ht="15" thickBot="1"/>
    <row r="40" spans="2:12" ht="28.5" customHeight="1" thickBot="1">
      <c r="E40" s="187" t="s">
        <v>101</v>
      </c>
      <c r="F40" s="188"/>
      <c r="G40" s="189"/>
      <c r="H40" s="190"/>
      <c r="J40" s="104"/>
      <c r="K40" s="104"/>
      <c r="L40" s="104"/>
    </row>
    <row r="41" spans="2:12" ht="28" customHeight="1" thickBot="1">
      <c r="B41" s="135"/>
      <c r="C41" s="136"/>
      <c r="D41" s="137"/>
      <c r="E41" s="156" t="s">
        <v>102</v>
      </c>
      <c r="F41" s="156" t="s">
        <v>103</v>
      </c>
      <c r="G41" s="124"/>
      <c r="H41" s="125"/>
      <c r="J41" s="104"/>
      <c r="K41" s="104"/>
      <c r="L41" s="104"/>
    </row>
    <row r="42" spans="2:12" ht="15" thickTop="1">
      <c r="B42" s="171" t="s">
        <v>104</v>
      </c>
      <c r="C42" s="172"/>
      <c r="D42" s="172"/>
      <c r="E42" s="126">
        <f>+[5]Oferta!S18+[5]Oferta!S28</f>
        <v>2945</v>
      </c>
      <c r="F42" s="126">
        <f>+[5]Oferta!S34-'Tabla 5'!E42</f>
        <v>93984</v>
      </c>
      <c r="G42" s="169"/>
      <c r="H42" s="170"/>
      <c r="J42" s="104"/>
      <c r="K42" s="104"/>
      <c r="L42" s="104"/>
    </row>
    <row r="43" spans="2:12">
      <c r="B43" s="171" t="s">
        <v>105</v>
      </c>
      <c r="C43" s="172"/>
      <c r="D43" s="172"/>
      <c r="E43" s="127">
        <f>+[5]Oferta!T18+[5]Oferta!T28</f>
        <v>303895</v>
      </c>
      <c r="F43" s="127">
        <f>+[5]Oferta!T34-'Tabla 5'!E43</f>
        <v>694621</v>
      </c>
      <c r="G43" s="169"/>
      <c r="H43" s="170"/>
      <c r="J43" s="104"/>
      <c r="K43" s="104"/>
      <c r="L43" s="104"/>
    </row>
    <row r="44" spans="2:12" ht="15" thickBot="1">
      <c r="B44" s="173" t="s">
        <v>106</v>
      </c>
      <c r="C44" s="174"/>
      <c r="D44" s="174"/>
      <c r="E44" s="128">
        <v>0.56640000000000001</v>
      </c>
      <c r="F44" s="129">
        <f>+'[5]Grado de ocupación'!K8</f>
        <v>0.20724975254976544</v>
      </c>
    </row>
    <row r="45" spans="2:12">
      <c r="D45" s="86"/>
      <c r="E45" s="130"/>
      <c r="F45" s="86"/>
      <c r="G45" s="86"/>
      <c r="H45" s="131"/>
      <c r="I45" s="132"/>
      <c r="J45" s="132"/>
      <c r="K45" s="132"/>
      <c r="L45" s="132"/>
    </row>
    <row r="46" spans="2:12">
      <c r="B46" s="71" t="s">
        <v>107</v>
      </c>
    </row>
    <row r="47" spans="2:12">
      <c r="B47" s="71" t="s">
        <v>108</v>
      </c>
    </row>
    <row r="48" spans="2:12">
      <c r="B48" s="71" t="s">
        <v>109</v>
      </c>
    </row>
  </sheetData>
  <mergeCells count="23">
    <mergeCell ref="B31:D31"/>
    <mergeCell ref="D6:E6"/>
    <mergeCell ref="F6:H6"/>
    <mergeCell ref="I6:K6"/>
    <mergeCell ref="C14:E14"/>
    <mergeCell ref="F14:H14"/>
    <mergeCell ref="I14:K14"/>
    <mergeCell ref="B26:D26"/>
    <mergeCell ref="B27:D27"/>
    <mergeCell ref="B28:D28"/>
    <mergeCell ref="B29:D29"/>
    <mergeCell ref="B30:D30"/>
    <mergeCell ref="G42:H42"/>
    <mergeCell ref="B43:D43"/>
    <mergeCell ref="G43:H43"/>
    <mergeCell ref="B44:D44"/>
    <mergeCell ref="B32:D32"/>
    <mergeCell ref="B33:D33"/>
    <mergeCell ref="B34:D34"/>
    <mergeCell ref="B35:D35"/>
    <mergeCell ref="B42:D42"/>
    <mergeCell ref="E40:F40"/>
    <mergeCell ref="G40:H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446E-DC53-4350-8370-A85AA368EFEB}">
  <dimension ref="B2:L22"/>
  <sheetViews>
    <sheetView workbookViewId="0">
      <selection activeCell="J43" sqref="J43"/>
    </sheetView>
  </sheetViews>
  <sheetFormatPr baseColWidth="10" defaultColWidth="10.81640625" defaultRowHeight="14.5"/>
  <cols>
    <col min="1" max="1" width="10.81640625" style="65"/>
    <col min="2" max="2" width="36.54296875" style="65" customWidth="1"/>
    <col min="3" max="3" width="32.54296875" style="65" customWidth="1"/>
    <col min="4" max="4" width="13.453125" style="65" customWidth="1"/>
    <col min="5" max="5" width="11.90625" style="65" bestFit="1" customWidth="1"/>
    <col min="6" max="16384" width="10.81640625" style="65"/>
  </cols>
  <sheetData>
    <row r="2" spans="2:12" ht="16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5" spans="2:12" ht="18.5">
      <c r="B5" s="204" t="s">
        <v>116</v>
      </c>
      <c r="C5" s="205"/>
      <c r="D5" s="205"/>
      <c r="E5" s="205"/>
      <c r="F5" s="205"/>
      <c r="G5" s="205"/>
      <c r="H5" s="205"/>
      <c r="I5" s="205"/>
      <c r="J5" s="205"/>
      <c r="K5" s="205"/>
      <c r="L5" s="206"/>
    </row>
    <row r="7" spans="2:12" ht="16" customHeight="1">
      <c r="B7" s="207" t="s">
        <v>121</v>
      </c>
      <c r="C7" s="208"/>
      <c r="D7" s="209"/>
      <c r="I7" s="67"/>
    </row>
    <row r="8" spans="2:12" ht="35" customHeight="1">
      <c r="B8" s="210"/>
      <c r="C8" s="211"/>
      <c r="D8" s="212"/>
      <c r="I8" s="67"/>
    </row>
    <row r="9" spans="2:12" ht="16">
      <c r="B9" s="213" t="s">
        <v>64</v>
      </c>
      <c r="C9" s="214"/>
      <c r="D9" s="66">
        <f>+[5]Agregados!$F9</f>
        <v>11758657.747724619</v>
      </c>
      <c r="I9" s="67"/>
    </row>
    <row r="10" spans="2:12" ht="16">
      <c r="B10" s="213" t="s">
        <v>65</v>
      </c>
      <c r="C10" s="214"/>
      <c r="D10" s="66">
        <f>+[5]Agregados!$F10</f>
        <v>13696933.414217222</v>
      </c>
      <c r="I10" s="67"/>
    </row>
    <row r="11" spans="2:12" ht="16">
      <c r="B11" s="213" t="s">
        <v>66</v>
      </c>
      <c r="C11" s="214"/>
      <c r="D11" s="66">
        <f>+[5]Agregados!$F11</f>
        <v>32435792.190785557</v>
      </c>
      <c r="I11" s="67"/>
    </row>
    <row r="12" spans="2:12" ht="16">
      <c r="B12" s="202" t="s">
        <v>67</v>
      </c>
      <c r="C12" s="202"/>
      <c r="D12" s="66">
        <f>+[5]Agregados!$F12</f>
        <v>6611140.7445655987</v>
      </c>
      <c r="I12" s="67"/>
    </row>
    <row r="13" spans="2:12" ht="16">
      <c r="B13" s="202" t="s">
        <v>68</v>
      </c>
      <c r="C13" s="202"/>
      <c r="D13" s="66">
        <f>+[5]Agregados!$F13</f>
        <v>6984684.040976041</v>
      </c>
      <c r="I13" s="67"/>
    </row>
    <row r="14" spans="2:12" ht="16">
      <c r="B14" s="203" t="s">
        <v>69</v>
      </c>
      <c r="C14" s="203"/>
      <c r="D14" s="157">
        <f>+[5]Agregados!$F14</f>
        <v>13962192.479065415</v>
      </c>
      <c r="I14" s="67"/>
    </row>
    <row r="15" spans="2:12">
      <c r="E15" s="67"/>
      <c r="G15" s="67"/>
    </row>
    <row r="16" spans="2:12">
      <c r="G16" s="68"/>
    </row>
    <row r="17" spans="2:7">
      <c r="B17" s="69"/>
    </row>
    <row r="18" spans="2:7">
      <c r="E18" s="67"/>
      <c r="F18" s="67"/>
      <c r="G18" s="67"/>
    </row>
    <row r="19" spans="2:7">
      <c r="E19" s="67"/>
      <c r="F19" s="67"/>
      <c r="G19" s="67"/>
    </row>
    <row r="20" spans="2:7">
      <c r="G20" s="70"/>
    </row>
    <row r="22" spans="2:7">
      <c r="B22" s="69"/>
    </row>
  </sheetData>
  <mergeCells count="8">
    <mergeCell ref="B12:C12"/>
    <mergeCell ref="B13:C13"/>
    <mergeCell ref="B14:C14"/>
    <mergeCell ref="B5:L5"/>
    <mergeCell ref="B7:D8"/>
    <mergeCell ref="B9:C9"/>
    <mergeCell ref="B10:C10"/>
    <mergeCell ref="B11:C1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 Muñoz Supervielle</dc:creator>
  <cp:lastModifiedBy>Pepa Muñoz Supervielle</cp:lastModifiedBy>
  <dcterms:created xsi:type="dcterms:W3CDTF">2026-06-05T08:43:48Z</dcterms:created>
  <dcterms:modified xsi:type="dcterms:W3CDTF">2026-06-12T08:33:15Z</dcterms:modified>
</cp:coreProperties>
</file>